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4C9B7EBF-3971-4BB2-9279-FE2A534FF98B}" xr6:coauthVersionLast="47" xr6:coauthVersionMax="47" xr10:uidLastSave="{00000000-0000-0000-0000-000000000000}"/>
  <bookViews>
    <workbookView xWindow="-120" yWindow="-120" windowWidth="25440" windowHeight="15390" activeTab="3" xr2:uid="{00000000-000D-0000-FFFF-FFFF00000000}"/>
  </bookViews>
  <sheets>
    <sheet name="Spazzamento e Verde pubblico" sheetId="4" r:id="rId1"/>
    <sheet name="Racconta differenz. e Impianti" sheetId="5" r:id="rId2"/>
    <sheet name="Settore Pulizia" sheetId="1" r:id="rId3"/>
    <sheet name="Riepilogo Conto Economico" sheetId="27" r:id="rId4"/>
  </sheets>
  <definedNames>
    <definedName name="_xlnm.Print_Titles" localSheetId="3">'Riepilogo Conto Economico'!$4:$5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H13" i="5"/>
  <c r="F13" i="4"/>
  <c r="C48" i="5"/>
  <c r="C13" i="4"/>
  <c r="C39" i="5"/>
  <c r="C33" i="5"/>
  <c r="C23" i="5"/>
  <c r="C22" i="4"/>
  <c r="C29" i="5"/>
  <c r="C29" i="4"/>
  <c r="G29" i="1" l="1"/>
  <c r="E32" i="5" l="1"/>
  <c r="I29" i="1"/>
  <c r="C10" i="5"/>
  <c r="D10" i="5"/>
  <c r="C10" i="4"/>
  <c r="C8" i="1"/>
  <c r="E8" i="5"/>
  <c r="D8" i="5"/>
  <c r="C8" i="4" l="1"/>
  <c r="F46" i="4" l="1"/>
  <c r="H23" i="5" l="1"/>
  <c r="G50" i="4"/>
  <c r="G55" i="4" s="1"/>
  <c r="G40" i="4"/>
  <c r="G11" i="4"/>
  <c r="F8" i="4"/>
  <c r="G41" i="4" l="1"/>
  <c r="G58" i="4" s="1"/>
  <c r="H8" i="5"/>
  <c r="F10" i="4"/>
  <c r="H48" i="5" l="1"/>
  <c r="H46" i="5"/>
  <c r="H39" i="5"/>
  <c r="H22" i="5"/>
  <c r="H16" i="5"/>
  <c r="H10" i="5"/>
  <c r="H29" i="5" l="1"/>
  <c r="H25" i="5" l="1"/>
  <c r="C40" i="5"/>
  <c r="H27" i="5" l="1"/>
  <c r="H26" i="5"/>
  <c r="H17" i="5"/>
  <c r="H33" i="5"/>
  <c r="C11" i="5" l="1"/>
  <c r="E11" i="5"/>
  <c r="D11" i="5"/>
  <c r="I17" i="1" l="1"/>
  <c r="I16" i="1"/>
  <c r="F22" i="4" l="1"/>
  <c r="C50" i="5" l="1"/>
  <c r="G50" i="5"/>
  <c r="F50" i="5"/>
  <c r="E50" i="5"/>
  <c r="D50" i="5"/>
  <c r="H50" i="5" l="1"/>
  <c r="H50" i="1"/>
  <c r="G50" i="1"/>
  <c r="F50" i="1"/>
  <c r="E50" i="1"/>
  <c r="D50" i="1"/>
  <c r="C50" i="1"/>
  <c r="H45" i="5"/>
  <c r="F45" i="4"/>
  <c r="D40" i="5" l="1"/>
  <c r="H44" i="5"/>
  <c r="F36" i="4"/>
  <c r="I10" i="1"/>
  <c r="D10" i="27" s="1"/>
  <c r="D11" i="27" s="1"/>
  <c r="F26" i="4" l="1"/>
  <c r="E40" i="4" l="1"/>
  <c r="D40" i="4"/>
  <c r="C40" i="4"/>
  <c r="J50" i="1" l="1"/>
  <c r="J40" i="1"/>
  <c r="J11" i="1"/>
  <c r="J41" i="1" l="1"/>
  <c r="J55" i="1" s="1"/>
  <c r="J58" i="1" s="1"/>
  <c r="H57" i="5" l="1"/>
  <c r="F39" i="4" l="1"/>
  <c r="F32" i="4"/>
  <c r="F23" i="4"/>
  <c r="F17" i="4"/>
  <c r="D18" i="27" s="1"/>
  <c r="G11" i="5"/>
  <c r="G40" i="5"/>
  <c r="F11" i="5"/>
  <c r="G41" i="5" l="1"/>
  <c r="I49" i="1" l="1"/>
  <c r="I48" i="1"/>
  <c r="I47" i="1"/>
  <c r="I46" i="1"/>
  <c r="I45" i="1"/>
  <c r="I44" i="1"/>
  <c r="I43" i="1"/>
  <c r="I39" i="1"/>
  <c r="D41" i="27" s="1"/>
  <c r="I38" i="1"/>
  <c r="I37" i="1"/>
  <c r="I36" i="1"/>
  <c r="I35" i="1"/>
  <c r="I34" i="1"/>
  <c r="I32" i="1"/>
  <c r="I31" i="1"/>
  <c r="I28" i="1"/>
  <c r="I27" i="1"/>
  <c r="I26" i="1"/>
  <c r="D27" i="27" s="1"/>
  <c r="I25" i="1"/>
  <c r="I24" i="1"/>
  <c r="I23" i="1"/>
  <c r="D24" i="27" s="1"/>
  <c r="I21" i="1"/>
  <c r="I20" i="1"/>
  <c r="I19" i="1"/>
  <c r="I18" i="1"/>
  <c r="I15" i="1"/>
  <c r="D14" i="27" l="1"/>
  <c r="F29" i="4" l="1"/>
  <c r="D30" i="27" s="1"/>
  <c r="E40" i="5"/>
  <c r="H32" i="5"/>
  <c r="I8" i="1"/>
  <c r="D7" i="27" s="1"/>
  <c r="D12" i="27" l="1"/>
  <c r="I33" i="1"/>
  <c r="F33" i="4"/>
  <c r="I50" i="1"/>
  <c r="H47" i="5"/>
  <c r="E50" i="4"/>
  <c r="D50" i="4"/>
  <c r="F48" i="4"/>
  <c r="D50" i="27" s="1"/>
  <c r="G40" i="1"/>
  <c r="F40" i="1"/>
  <c r="C40" i="1"/>
  <c r="D35" i="27" l="1"/>
  <c r="I22" i="1"/>
  <c r="D23" i="27" s="1"/>
  <c r="D48" i="27"/>
  <c r="D52" i="27" s="1"/>
  <c r="C50" i="4"/>
  <c r="F47" i="4"/>
  <c r="D49" i="27" s="1"/>
  <c r="H21" i="5"/>
  <c r="F50" i="4" l="1"/>
  <c r="I14" i="1"/>
  <c r="I40" i="1" s="1"/>
  <c r="H38" i="5"/>
  <c r="H37" i="5"/>
  <c r="D39" i="27" s="1"/>
  <c r="H36" i="5"/>
  <c r="H35" i="5"/>
  <c r="H34" i="5"/>
  <c r="H31" i="5"/>
  <c r="H28" i="5"/>
  <c r="H20" i="5"/>
  <c r="H19" i="5"/>
  <c r="H18" i="5"/>
  <c r="H15" i="5"/>
  <c r="F38" i="4"/>
  <c r="F37" i="4"/>
  <c r="F35" i="4"/>
  <c r="F34" i="4"/>
  <c r="F31" i="4"/>
  <c r="D34" i="27" s="1"/>
  <c r="F28" i="4"/>
  <c r="F27" i="4"/>
  <c r="D28" i="27" s="1"/>
  <c r="F25" i="4"/>
  <c r="F15" i="4"/>
  <c r="F20" i="4"/>
  <c r="F19" i="4"/>
  <c r="F18" i="4"/>
  <c r="H42" i="5"/>
  <c r="D26" i="27" l="1"/>
  <c r="D32" i="27" s="1"/>
  <c r="F21" i="4"/>
  <c r="D22" i="27" s="1"/>
  <c r="F40" i="5"/>
  <c r="H40" i="5" s="1"/>
  <c r="F16" i="4"/>
  <c r="H40" i="1"/>
  <c r="E40" i="1"/>
  <c r="D40" i="1"/>
  <c r="H11" i="1"/>
  <c r="G11" i="1"/>
  <c r="G41" i="1" s="1"/>
  <c r="G55" i="1" s="1"/>
  <c r="G58" i="1" s="1"/>
  <c r="F11" i="1"/>
  <c r="F41" i="1" s="1"/>
  <c r="F55" i="1" s="1"/>
  <c r="F58" i="1" s="1"/>
  <c r="E11" i="1"/>
  <c r="D11" i="1"/>
  <c r="C11" i="1"/>
  <c r="C41" i="1" s="1"/>
  <c r="C55" i="1" s="1"/>
  <c r="C58" i="1" s="1"/>
  <c r="I11" i="1"/>
  <c r="I41" i="1" s="1"/>
  <c r="I55" i="1" s="1"/>
  <c r="I58" i="1" s="1"/>
  <c r="F9" i="4"/>
  <c r="E11" i="4"/>
  <c r="D11" i="4"/>
  <c r="C11" i="4"/>
  <c r="H9" i="5"/>
  <c r="H11" i="5" s="1"/>
  <c r="F11" i="4" l="1"/>
  <c r="H41" i="5"/>
  <c r="D17" i="27"/>
  <c r="D42" i="27" s="1"/>
  <c r="F40" i="4"/>
  <c r="G55" i="5"/>
  <c r="G58" i="5" s="1"/>
  <c r="H41" i="1"/>
  <c r="H55" i="1" s="1"/>
  <c r="H58" i="1" s="1"/>
  <c r="F41" i="5"/>
  <c r="D41" i="4"/>
  <c r="D55" i="4" s="1"/>
  <c r="D58" i="4" s="1"/>
  <c r="E41" i="1"/>
  <c r="E55" i="1" s="1"/>
  <c r="E58" i="1" s="1"/>
  <c r="E41" i="5"/>
  <c r="D41" i="5"/>
  <c r="D55" i="5" s="1"/>
  <c r="D58" i="5" s="1"/>
  <c r="E41" i="4"/>
  <c r="E55" i="4" s="1"/>
  <c r="E58" i="4" s="1"/>
  <c r="C41" i="4"/>
  <c r="C55" i="4" s="1"/>
  <c r="C58" i="4" s="1"/>
  <c r="D41" i="1"/>
  <c r="D55" i="1" s="1"/>
  <c r="D58" i="1" s="1"/>
  <c r="F41" i="4" l="1"/>
  <c r="F55" i="4" s="1"/>
  <c r="D43" i="27"/>
  <c r="E55" i="5"/>
  <c r="E58" i="5" s="1"/>
  <c r="F55" i="5"/>
  <c r="F58" i="5" s="1"/>
  <c r="C41" i="5"/>
  <c r="C55" i="5" s="1"/>
  <c r="C58" i="5" s="1"/>
  <c r="H55" i="5"/>
  <c r="D57" i="27" l="1"/>
  <c r="D61" i="27" s="1"/>
  <c r="H58" i="5"/>
  <c r="F58" i="4"/>
</calcChain>
</file>

<file path=xl/sharedStrings.xml><?xml version="1.0" encoding="utf-8"?>
<sst xmlns="http://schemas.openxmlformats.org/spreadsheetml/2006/main" count="249" uniqueCount="88">
  <si>
    <t>TOTALE</t>
  </si>
  <si>
    <t>A) Valore della produzione</t>
  </si>
  <si>
    <t>1) Ricavi delle vendite e delle prestazioni</t>
  </si>
  <si>
    <t>2) Variazione delle rimanenze di prodotti in lavorazione, semilavorati e finiti</t>
  </si>
  <si>
    <t>5) Altri ricavi e proventi:</t>
  </si>
  <si>
    <t>- vari</t>
  </si>
  <si>
    <t>Totale valore della produzione</t>
  </si>
  <si>
    <t>B) Costi della produzione</t>
  </si>
  <si>
    <t>6) Per materie prime, sussidiarie, di consumo e di merci</t>
  </si>
  <si>
    <t>7) Per servizi</t>
  </si>
  <si>
    <t xml:space="preserve">a) Lavori affidati a terzi </t>
  </si>
  <si>
    <t>c) Consulenze e incarichi affidati a professionisti</t>
  </si>
  <si>
    <t xml:space="preserve">d) Attività promozionali </t>
  </si>
  <si>
    <t xml:space="preserve">e) Formazione </t>
  </si>
  <si>
    <t>f) Spese per trasferte</t>
  </si>
  <si>
    <t xml:space="preserve">h) Altri </t>
  </si>
  <si>
    <t>8) Per godimento di beni di terzi</t>
  </si>
  <si>
    <t>9) Per il personale</t>
  </si>
  <si>
    <t>a) Salari e stipendi</t>
  </si>
  <si>
    <t>b) Oneri sociali</t>
  </si>
  <si>
    <t>c) Trattamento di fine rapporto</t>
  </si>
  <si>
    <t>d) Trattamento di quiescenza e simili</t>
  </si>
  <si>
    <t>e) Altri costi</t>
  </si>
  <si>
    <t>10) Ammortamenti e svalutazioni</t>
  </si>
  <si>
    <t>a) Ammortamento delle immobilizzazioni immateriali</t>
  </si>
  <si>
    <t>b) Ammortamento delle immobilizzazioni materiali</t>
  </si>
  <si>
    <t>c) Altre svalutazioni delle immobilizzazioni</t>
  </si>
  <si>
    <t>d) Svalutazioni dei crediti compresi nell'attivo circolante e delle disponibilità liquide</t>
  </si>
  <si>
    <t>11) Variazioni delle rimanenze di materie prime,  sussidiarie, di consumo e merci</t>
  </si>
  <si>
    <t>12) Accantonamento per rischi</t>
  </si>
  <si>
    <t>13) Altri accantonamenti</t>
  </si>
  <si>
    <t>14) Oneri diversi di gestione</t>
  </si>
  <si>
    <t>Totale costi della produzione</t>
  </si>
  <si>
    <t>Differenza tra valore e costi di produzione (A-B)</t>
  </si>
  <si>
    <t>C) Proventi e oneri finanziari</t>
  </si>
  <si>
    <t>15) Proventi da partecipazioni:</t>
  </si>
  <si>
    <t>-altri</t>
  </si>
  <si>
    <t>16) Altri proventi finanziari:</t>
  </si>
  <si>
    <t>17) Interessi e altri oneri finanziari:</t>
  </si>
  <si>
    <t>-di conto corrente</t>
  </si>
  <si>
    <t>-su mutui</t>
  </si>
  <si>
    <t>17-bis) Utili e Perdite su cambi</t>
  </si>
  <si>
    <t>Totale proventi e oneri finanziari</t>
  </si>
  <si>
    <t>D) Rettifiche di valore di attività finanziarie</t>
  </si>
  <si>
    <t>18) Rivalutazioni:</t>
  </si>
  <si>
    <t>19) Svalutazioni:</t>
  </si>
  <si>
    <t>Totale rettifiche di valore di attività finanziarie</t>
  </si>
  <si>
    <t>Risultato prima delle imposte (A-B±C±D±E)</t>
  </si>
  <si>
    <t>22) Imposte sul reddito dell'esercizio, correnti, differite e anticipate</t>
  </si>
  <si>
    <t>a) Imposte correnti</t>
  </si>
  <si>
    <t>23) Utile (Perdita) dell'esercizio</t>
  </si>
  <si>
    <t>SALERNO PULITA SPA</t>
  </si>
  <si>
    <t xml:space="preserve">b) Manutenzione e riparazione macchine, impianti, automezzi etc. </t>
  </si>
  <si>
    <t>11) Variazioni delle rimanenze di materie prime, sussidiarie,di consumo e merci</t>
  </si>
  <si>
    <t>Vs Budget 2019</t>
  </si>
  <si>
    <t>Centro 1007 Racc. Diff.</t>
  </si>
  <si>
    <t>Centro 1008 Imp. Compostaggio</t>
  </si>
  <si>
    <t>Centro 1009 Ostaglio</t>
  </si>
  <si>
    <t>Centro 1012 Ingombranti</t>
  </si>
  <si>
    <t>Centro 1013-1014 Isole Ecologiche</t>
  </si>
  <si>
    <t>Centro 1005 Centro Agroal.</t>
  </si>
  <si>
    <t>Centro 1006 (Cimitero)</t>
  </si>
  <si>
    <t>Centro 2001 - 2009 Pulizie Comunali e Traslochi</t>
  </si>
  <si>
    <t>Centro 2003 Pulizia Bagni</t>
  </si>
  <si>
    <t>Centro 2004 Stadio Arechi</t>
  </si>
  <si>
    <t>Centro 2005 Asili nido</t>
  </si>
  <si>
    <t>Centro 2007 Teatri Comunale</t>
  </si>
  <si>
    <t>Centro 2008 Stadio Vestuti e palestre</t>
  </si>
  <si>
    <t>g) Spese per automezzi(assicurazioni ecc.)</t>
  </si>
  <si>
    <t>Totale</t>
  </si>
  <si>
    <t>g) Spese per automezzi (assicurazione)</t>
  </si>
  <si>
    <t>g) Spese per automezzi (assicurazione )</t>
  </si>
  <si>
    <t>g) Spese per automezzi (assicurazioni )</t>
  </si>
  <si>
    <t xml:space="preserve"> </t>
  </si>
  <si>
    <t>5) Altri ricavi e proventi:  straordinari NON IMPUTATI A CENTRO DI COSTI</t>
  </si>
  <si>
    <t>TOTALE SPAZZAMENTO</t>
  </si>
  <si>
    <t>d) Sval. dei crediti compresi nell'attivo circ. e delle disponib.liquide</t>
  </si>
  <si>
    <t>B) Imposte anticipate/differite</t>
  </si>
  <si>
    <t>4) Ricavi per Lavori in economia</t>
  </si>
  <si>
    <t>* importi non imputati per centri di costo</t>
  </si>
  <si>
    <t>*</t>
  </si>
  <si>
    <t>ANNO 2025</t>
  </si>
  <si>
    <t>Centro 1001-1002-1003-1004 (Spazzamento)</t>
  </si>
  <si>
    <t>Conto Economico suddiviso per centri di costo analitici: Spazzamento e Verde Pubblico</t>
  </si>
  <si>
    <t>Conto Economico suddiviso per centri di costo analitici: Settore Raccolta Differenziata e Impianti</t>
  </si>
  <si>
    <t>TOTALE VERDE PUBBLICO</t>
  </si>
  <si>
    <t>Conto Economico suddiviso per centri di costo analitici: Settore Pulizia</t>
  </si>
  <si>
    <t>CONTO ECONOMICO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</si>
</sst>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;\(#,##0\)"/>
    <numFmt numFmtId="165" formatCode="#,##0.00;\(#,##0.00\)"/>
    <numFmt numFmtId="166" formatCode="_-* #,##0_-;\-* #,##0_-;_-* &quot;-&quot;??_-;_-@_-"/>
    <numFmt numFmtId="167" formatCode="_-* #,##0.00\ _€_-;\-* #,##0.00\ _€_-;_-* &quot;-&quot;??\ _€_-;_-@_-"/>
    <numFmt numFmtId="168" formatCode="_-* #,##0_-;\-* #,##0_-;_-* \-_-;_-@_-"/>
  </numFmts>
  <fonts count="2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DaxWide"/>
      <family val="3"/>
      <charset val="1"/>
    </font>
    <font>
      <b/>
      <sz val="10"/>
      <color rgb="FF000000"/>
      <name val="DaxWide"/>
      <family val="3"/>
      <charset val="1"/>
    </font>
    <font>
      <b/>
      <sz val="10"/>
      <color rgb="FF000080"/>
      <name val="DaxWide"/>
      <family val="3"/>
      <charset val="1"/>
    </font>
    <font>
      <b/>
      <sz val="9"/>
      <color rgb="FF000080"/>
      <name val="DaxWide"/>
      <family val="3"/>
      <charset val="1"/>
    </font>
    <font>
      <sz val="11"/>
      <color theme="1"/>
      <name val="Calibri"/>
      <family val="2"/>
      <scheme val="minor"/>
    </font>
    <font>
      <b/>
      <sz val="10"/>
      <color rgb="FF000000"/>
      <name val="DaxWide"/>
    </font>
    <font>
      <b/>
      <i/>
      <sz val="10"/>
      <color rgb="FF000000"/>
      <name val="DaxWide"/>
      <family val="3"/>
      <charset val="1"/>
    </font>
    <font>
      <b/>
      <sz val="10"/>
      <name val="DaxWide"/>
      <family val="3"/>
      <charset val="1"/>
    </font>
    <font>
      <sz val="10"/>
      <name val="Arial"/>
      <family val="2"/>
    </font>
    <font>
      <sz val="10"/>
      <name val="Arial"/>
      <family val="2"/>
    </font>
    <font>
      <b/>
      <sz val="9"/>
      <color rgb="FF000000"/>
      <name val="DaxWide"/>
      <family val="3"/>
      <charset val="1"/>
    </font>
    <font>
      <b/>
      <sz val="11"/>
      <color theme="1"/>
      <name val="Calibri"/>
      <family val="2"/>
      <scheme val="minor"/>
    </font>
    <font>
      <b/>
      <i/>
      <sz val="9"/>
      <color rgb="FF000000"/>
      <name val="DaxWide"/>
      <family val="3"/>
      <charset val="1"/>
    </font>
    <font>
      <b/>
      <sz val="9"/>
      <color theme="1"/>
      <name val="Calibri"/>
      <family val="2"/>
      <scheme val="minor"/>
    </font>
    <font>
      <b/>
      <i/>
      <sz val="8"/>
      <color rgb="FF000000"/>
      <name val="DaxWide"/>
      <family val="3"/>
      <charset val="1"/>
    </font>
    <font>
      <b/>
      <sz val="8"/>
      <color rgb="FF000000"/>
      <name val="DaxWide"/>
      <family val="3"/>
      <charset val="1"/>
    </font>
    <font>
      <b/>
      <sz val="8"/>
      <color theme="1"/>
      <name val="Calibri"/>
      <family val="2"/>
      <scheme val="minor"/>
    </font>
    <font>
      <b/>
      <sz val="9"/>
      <name val="DaxWide"/>
      <family val="3"/>
      <charset val="1"/>
    </font>
    <font>
      <sz val="10"/>
      <name val="Mangal"/>
      <family val="2"/>
    </font>
    <font>
      <b/>
      <i/>
      <sz val="9"/>
      <color rgb="FF000000"/>
      <name val="DaxWide"/>
    </font>
    <font>
      <b/>
      <sz val="8"/>
      <color rgb="FF000000"/>
      <name val="DaxWide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EBF1DE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rgb="FFEBF1DE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1" fillId="0" borderId="0" applyBorder="0" applyProtection="0"/>
    <xf numFmtId="43" fontId="6" fillId="0" borderId="0" applyFont="0" applyFill="0" applyBorder="0" applyAlignment="0" applyProtection="0"/>
    <xf numFmtId="0" fontId="10" fillId="0" borderId="0" applyFill="0" applyBorder="0" applyProtection="0"/>
    <xf numFmtId="0" fontId="11" fillId="0" borderId="0" applyFill="0" applyBorder="0" applyProtection="0"/>
    <xf numFmtId="168" fontId="20" fillId="0" borderId="0" applyFill="0" applyBorder="0" applyAlignment="0" applyProtection="0"/>
  </cellStyleXfs>
  <cellXfs count="195">
    <xf numFmtId="0" fontId="0" fillId="0" borderId="0" xfId="0"/>
    <xf numFmtId="164" fontId="3" fillId="3" borderId="8" xfId="1" applyNumberFormat="1" applyFont="1" applyFill="1" applyBorder="1"/>
    <xf numFmtId="164" fontId="3" fillId="3" borderId="2" xfId="1" applyNumberFormat="1" applyFont="1" applyFill="1" applyBorder="1"/>
    <xf numFmtId="164" fontId="3" fillId="3" borderId="4" xfId="1" applyNumberFormat="1" applyFont="1" applyFill="1" applyBorder="1"/>
    <xf numFmtId="164" fontId="3" fillId="0" borderId="4" xfId="1" applyNumberFormat="1" applyFont="1" applyBorder="1"/>
    <xf numFmtId="164" fontId="7" fillId="0" borderId="4" xfId="1" applyNumberFormat="1" applyFont="1" applyBorder="1"/>
    <xf numFmtId="164" fontId="12" fillId="3" borderId="4" xfId="1" applyNumberFormat="1" applyFont="1" applyFill="1" applyBorder="1"/>
    <xf numFmtId="0" fontId="13" fillId="0" borderId="0" xfId="0" applyFont="1"/>
    <xf numFmtId="164" fontId="13" fillId="0" borderId="0" xfId="0" applyNumberFormat="1" applyFont="1"/>
    <xf numFmtId="164" fontId="3" fillId="2" borderId="3" xfId="1" applyNumberFormat="1" applyFont="1" applyFill="1" applyBorder="1"/>
    <xf numFmtId="164" fontId="3" fillId="2" borderId="4" xfId="1" applyNumberFormat="1" applyFont="1" applyFill="1" applyBorder="1"/>
    <xf numFmtId="164" fontId="3" fillId="2" borderId="8" xfId="1" applyNumberFormat="1" applyFont="1" applyFill="1" applyBorder="1"/>
    <xf numFmtId="164" fontId="12" fillId="2" borderId="1" xfId="1" applyNumberFormat="1" applyFont="1" applyFill="1" applyBorder="1"/>
    <xf numFmtId="164" fontId="12" fillId="2" borderId="9" xfId="1" applyNumberFormat="1" applyFont="1" applyFill="1" applyBorder="1"/>
    <xf numFmtId="0" fontId="12" fillId="2" borderId="10" xfId="1" applyFont="1" applyFill="1" applyBorder="1" applyAlignment="1">
      <alignment wrapText="1"/>
    </xf>
    <xf numFmtId="0" fontId="12" fillId="0" borderId="10" xfId="1" applyFont="1" applyBorder="1" applyAlignment="1">
      <alignment wrapText="1"/>
    </xf>
    <xf numFmtId="0" fontId="14" fillId="0" borderId="0" xfId="1" applyFont="1" applyAlignment="1">
      <alignment wrapText="1"/>
    </xf>
    <xf numFmtId="164" fontId="14" fillId="0" borderId="9" xfId="1" applyNumberFormat="1" applyFont="1" applyBorder="1"/>
    <xf numFmtId="0" fontId="16" fillId="0" borderId="0" xfId="1" applyFont="1" applyAlignment="1">
      <alignment wrapText="1"/>
    </xf>
    <xf numFmtId="0" fontId="14" fillId="2" borderId="0" xfId="1" applyFont="1" applyFill="1" applyAlignment="1">
      <alignment horizontal="left" wrapText="1"/>
    </xf>
    <xf numFmtId="43" fontId="13" fillId="0" borderId="0" xfId="3" applyFont="1"/>
    <xf numFmtId="43" fontId="13" fillId="0" borderId="0" xfId="0" applyNumberFormat="1" applyFont="1"/>
    <xf numFmtId="0" fontId="14" fillId="2" borderId="10" xfId="1" applyFont="1" applyFill="1" applyBorder="1" applyAlignment="1">
      <alignment wrapText="1"/>
    </xf>
    <xf numFmtId="164" fontId="14" fillId="2" borderId="9" xfId="1" applyNumberFormat="1" applyFont="1" applyFill="1" applyBorder="1"/>
    <xf numFmtId="0" fontId="14" fillId="3" borderId="11" xfId="1" applyFont="1" applyFill="1" applyBorder="1" applyAlignment="1">
      <alignment horizontal="justify" wrapText="1"/>
    </xf>
    <xf numFmtId="0" fontId="14" fillId="2" borderId="11" xfId="1" applyFont="1" applyFill="1" applyBorder="1" applyAlignment="1">
      <alignment horizontal="justify" wrapText="1"/>
    </xf>
    <xf numFmtId="0" fontId="12" fillId="2" borderId="11" xfId="1" applyFont="1" applyFill="1" applyBorder="1" applyAlignment="1">
      <alignment horizontal="justify" wrapText="1"/>
    </xf>
    <xf numFmtId="164" fontId="3" fillId="2" borderId="2" xfId="1" applyNumberFormat="1" applyFont="1" applyFill="1" applyBorder="1"/>
    <xf numFmtId="164" fontId="3" fillId="2" borderId="9" xfId="1" applyNumberFormat="1" applyFont="1" applyFill="1" applyBorder="1"/>
    <xf numFmtId="0" fontId="3" fillId="2" borderId="10" xfId="1" applyFont="1" applyFill="1" applyBorder="1" applyAlignment="1">
      <alignment wrapText="1"/>
    </xf>
    <xf numFmtId="0" fontId="3" fillId="2" borderId="11" xfId="1" applyFont="1" applyFill="1" applyBorder="1" applyAlignment="1">
      <alignment horizontal="justify" wrapText="1"/>
    </xf>
    <xf numFmtId="164" fontId="3" fillId="2" borderId="1" xfId="1" applyNumberFormat="1" applyFont="1" applyFill="1" applyBorder="1"/>
    <xf numFmtId="0" fontId="3" fillId="0" borderId="10" xfId="1" applyFont="1" applyBorder="1" applyAlignment="1">
      <alignment wrapText="1"/>
    </xf>
    <xf numFmtId="164" fontId="3" fillId="0" borderId="9" xfId="1" applyNumberFormat="1" applyFont="1" applyBorder="1"/>
    <xf numFmtId="0" fontId="14" fillId="0" borderId="0" xfId="1" applyFont="1" applyAlignment="1">
      <alignment horizontal="left" wrapText="1"/>
    </xf>
    <xf numFmtId="43" fontId="13" fillId="0" borderId="0" xfId="3" applyFont="1" applyFill="1"/>
    <xf numFmtId="0" fontId="14" fillId="0" borderId="10" xfId="1" applyFont="1" applyBorder="1" applyAlignment="1">
      <alignment wrapText="1"/>
    </xf>
    <xf numFmtId="164" fontId="3" fillId="0" borderId="3" xfId="1" applyNumberFormat="1" applyFont="1" applyBorder="1"/>
    <xf numFmtId="164" fontId="3" fillId="0" borderId="1" xfId="1" applyNumberFormat="1" applyFont="1" applyBorder="1"/>
    <xf numFmtId="164" fontId="3" fillId="0" borderId="0" xfId="1" applyNumberFormat="1" applyFont="1"/>
    <xf numFmtId="43" fontId="13" fillId="0" borderId="1" xfId="3" applyFont="1" applyBorder="1"/>
    <xf numFmtId="43" fontId="13" fillId="0" borderId="3" xfId="3" applyFont="1" applyBorder="1"/>
    <xf numFmtId="43" fontId="13" fillId="0" borderId="9" xfId="3" applyFont="1" applyBorder="1"/>
    <xf numFmtId="0" fontId="14" fillId="0" borderId="11" xfId="1" applyFont="1" applyBorder="1" applyAlignment="1">
      <alignment wrapText="1"/>
    </xf>
    <xf numFmtId="43" fontId="13" fillId="0" borderId="9" xfId="3" applyFont="1" applyFill="1" applyBorder="1"/>
    <xf numFmtId="0" fontId="14" fillId="2" borderId="11" xfId="1" applyFont="1" applyFill="1" applyBorder="1" applyAlignment="1">
      <alignment horizontal="left" wrapText="1"/>
    </xf>
    <xf numFmtId="43" fontId="13" fillId="0" borderId="9" xfId="3" applyFont="1" applyFill="1" applyBorder="1" applyAlignment="1"/>
    <xf numFmtId="43" fontId="13" fillId="0" borderId="3" xfId="3" applyFont="1" applyFill="1" applyBorder="1" applyAlignment="1"/>
    <xf numFmtId="164" fontId="3" fillId="2" borderId="0" xfId="1" applyNumberFormat="1" applyFont="1" applyFill="1"/>
    <xf numFmtId="43" fontId="13" fillId="0" borderId="1" xfId="3" applyFont="1" applyFill="1" applyBorder="1"/>
    <xf numFmtId="43" fontId="13" fillId="0" borderId="3" xfId="3" applyFont="1" applyFill="1" applyBorder="1"/>
    <xf numFmtId="43" fontId="13" fillId="0" borderId="4" xfId="3" applyFont="1" applyFill="1" applyBorder="1"/>
    <xf numFmtId="164" fontId="3" fillId="2" borderId="12" xfId="1" applyNumberFormat="1" applyFont="1" applyFill="1" applyBorder="1"/>
    <xf numFmtId="0" fontId="15" fillId="0" borderId="0" xfId="0" applyFont="1"/>
    <xf numFmtId="164" fontId="3" fillId="2" borderId="11" xfId="1" applyNumberFormat="1" applyFont="1" applyFill="1" applyBorder="1"/>
    <xf numFmtId="164" fontId="14" fillId="0" borderId="0" xfId="1" applyNumberFormat="1" applyFont="1"/>
    <xf numFmtId="164" fontId="14" fillId="2" borderId="0" xfId="1" applyNumberFormat="1" applyFont="1" applyFill="1"/>
    <xf numFmtId="0" fontId="16" fillId="2" borderId="10" xfId="1" applyFont="1" applyFill="1" applyBorder="1" applyAlignment="1">
      <alignment wrapText="1"/>
    </xf>
    <xf numFmtId="0" fontId="16" fillId="2" borderId="11" xfId="1" applyFont="1" applyFill="1" applyBorder="1" applyAlignment="1">
      <alignment horizontal="left" vertical="center" wrapText="1"/>
    </xf>
    <xf numFmtId="164" fontId="16" fillId="2" borderId="9" xfId="1" applyNumberFormat="1" applyFont="1" applyFill="1" applyBorder="1"/>
    <xf numFmtId="164" fontId="16" fillId="2" borderId="0" xfId="1" applyNumberFormat="1" applyFont="1" applyFill="1"/>
    <xf numFmtId="0" fontId="18" fillId="0" borderId="0" xfId="0" applyFont="1"/>
    <xf numFmtId="164" fontId="17" fillId="2" borderId="9" xfId="1" applyNumberFormat="1" applyFont="1" applyFill="1" applyBorder="1"/>
    <xf numFmtId="164" fontId="17" fillId="2" borderId="0" xfId="1" applyNumberFormat="1" applyFont="1" applyFill="1"/>
    <xf numFmtId="165" fontId="13" fillId="0" borderId="0" xfId="0" applyNumberFormat="1" applyFont="1"/>
    <xf numFmtId="167" fontId="13" fillId="0" borderId="0" xfId="0" applyNumberFormat="1" applyFont="1"/>
    <xf numFmtId="0" fontId="21" fillId="0" borderId="0" xfId="1" applyFont="1" applyAlignment="1">
      <alignment horizontal="right" wrapText="1"/>
    </xf>
    <xf numFmtId="166" fontId="13" fillId="0" borderId="0" xfId="3" applyNumberFormat="1" applyFont="1" applyAlignment="1"/>
    <xf numFmtId="166" fontId="13" fillId="0" borderId="0" xfId="3" applyNumberFormat="1" applyFont="1" applyFill="1"/>
    <xf numFmtId="166" fontId="13" fillId="0" borderId="0" xfId="0" applyNumberFormat="1" applyFont="1"/>
    <xf numFmtId="166" fontId="13" fillId="0" borderId="0" xfId="3" applyNumberFormat="1" applyFont="1"/>
    <xf numFmtId="164" fontId="22" fillId="2" borderId="9" xfId="1" applyNumberFormat="1" applyFont="1" applyFill="1" applyBorder="1"/>
    <xf numFmtId="164" fontId="12" fillId="0" borderId="9" xfId="1" applyNumberFormat="1" applyFont="1" applyBorder="1"/>
    <xf numFmtId="43" fontId="13" fillId="0" borderId="0" xfId="3" applyFont="1" applyAlignment="1"/>
    <xf numFmtId="0" fontId="13" fillId="0" borderId="0" xfId="0" quotePrefix="1" applyFont="1"/>
    <xf numFmtId="0" fontId="13" fillId="0" borderId="0" xfId="0" applyFont="1" applyAlignment="1">
      <alignment horizontal="right"/>
    </xf>
    <xf numFmtId="164" fontId="3" fillId="2" borderId="18" xfId="1" applyNumberFormat="1" applyFont="1" applyFill="1" applyBorder="1"/>
    <xf numFmtId="164" fontId="3" fillId="2" borderId="13" xfId="1" applyNumberFormat="1" applyFont="1" applyFill="1" applyBorder="1"/>
    <xf numFmtId="164" fontId="3" fillId="3" borderId="19" xfId="1" applyNumberFormat="1" applyFont="1" applyFill="1" applyBorder="1"/>
    <xf numFmtId="164" fontId="3" fillId="3" borderId="15" xfId="1" applyNumberFormat="1" applyFont="1" applyFill="1" applyBorder="1"/>
    <xf numFmtId="164" fontId="3" fillId="3" borderId="14" xfId="1" applyNumberFormat="1" applyFont="1" applyFill="1" applyBorder="1"/>
    <xf numFmtId="164" fontId="12" fillId="2" borderId="13" xfId="1" applyNumberFormat="1" applyFont="1" applyFill="1" applyBorder="1"/>
    <xf numFmtId="164" fontId="12" fillId="2" borderId="18" xfId="1" applyNumberFormat="1" applyFont="1" applyFill="1" applyBorder="1"/>
    <xf numFmtId="164" fontId="12" fillId="3" borderId="18" xfId="1" applyNumberFormat="1" applyFont="1" applyFill="1" applyBorder="1"/>
    <xf numFmtId="164" fontId="19" fillId="5" borderId="4" xfId="1" applyNumberFormat="1" applyFont="1" applyFill="1" applyBorder="1"/>
    <xf numFmtId="164" fontId="3" fillId="0" borderId="15" xfId="1" applyNumberFormat="1" applyFont="1" applyBorder="1"/>
    <xf numFmtId="164" fontId="3" fillId="0" borderId="19" xfId="1" applyNumberFormat="1" applyFont="1" applyBorder="1"/>
    <xf numFmtId="164" fontId="12" fillId="4" borderId="13" xfId="1" applyNumberFormat="1" applyFont="1" applyFill="1" applyBorder="1"/>
    <xf numFmtId="0" fontId="16" fillId="0" borderId="0" xfId="1" applyFont="1" applyAlignment="1">
      <alignment horizontal="left" vertical="center" wrapText="1"/>
    </xf>
    <xf numFmtId="0" fontId="16" fillId="2" borderId="0" xfId="1" applyFont="1" applyFill="1" applyAlignment="1">
      <alignment horizontal="left" vertical="center" wrapText="1"/>
    </xf>
    <xf numFmtId="0" fontId="17" fillId="0" borderId="10" xfId="1" applyFont="1" applyBorder="1" applyAlignment="1">
      <alignment wrapText="1"/>
    </xf>
    <xf numFmtId="0" fontId="17" fillId="0" borderId="11" xfId="1" applyFont="1" applyBorder="1" applyAlignment="1">
      <alignment horizontal="justify" wrapText="1"/>
    </xf>
    <xf numFmtId="0" fontId="23" fillId="0" borderId="0" xfId="0" quotePrefix="1" applyFont="1"/>
    <xf numFmtId="164" fontId="3" fillId="2" borderId="14" xfId="1" applyNumberFormat="1" applyFont="1" applyFill="1" applyBorder="1"/>
    <xf numFmtId="164" fontId="8" fillId="0" borderId="9" xfId="1" applyNumberFormat="1" applyFont="1" applyBorder="1"/>
    <xf numFmtId="164" fontId="3" fillId="0" borderId="9" xfId="1" applyNumberFormat="1" applyFont="1" applyBorder="1" applyAlignment="1">
      <alignment horizontal="right"/>
    </xf>
    <xf numFmtId="164" fontId="3" fillId="0" borderId="11" xfId="1" applyNumberFormat="1" applyFont="1" applyBorder="1"/>
    <xf numFmtId="164" fontId="3" fillId="0" borderId="2" xfId="1" applyNumberFormat="1" applyFont="1" applyBorder="1"/>
    <xf numFmtId="164" fontId="3" fillId="0" borderId="14" xfId="1" applyNumberFormat="1" applyFont="1" applyBorder="1" applyAlignment="1">
      <alignment horizontal="right"/>
    </xf>
    <xf numFmtId="164" fontId="3" fillId="0" borderId="14" xfId="1" applyNumberFormat="1" applyFont="1" applyBorder="1"/>
    <xf numFmtId="164" fontId="3" fillId="0" borderId="7" xfId="1" applyNumberFormat="1" applyFont="1" applyBorder="1" applyAlignment="1">
      <alignment horizontal="right"/>
    </xf>
    <xf numFmtId="164" fontId="3" fillId="0" borderId="11" xfId="1" applyNumberFormat="1" applyFont="1" applyBorder="1" applyAlignment="1">
      <alignment horizontal="right"/>
    </xf>
    <xf numFmtId="164" fontId="14" fillId="0" borderId="11" xfId="1" applyNumberFormat="1" applyFont="1" applyBorder="1"/>
    <xf numFmtId="164" fontId="8" fillId="0" borderId="11" xfId="1" applyNumberFormat="1" applyFont="1" applyBorder="1"/>
    <xf numFmtId="164" fontId="8" fillId="0" borderId="11" xfId="1" applyNumberFormat="1" applyFont="1" applyBorder="1" applyAlignment="1">
      <alignment horizontal="right"/>
    </xf>
    <xf numFmtId="164" fontId="14" fillId="0" borderId="11" xfId="1" applyNumberFormat="1" applyFont="1" applyBorder="1" applyAlignment="1">
      <alignment horizontal="right"/>
    </xf>
    <xf numFmtId="164" fontId="3" fillId="0" borderId="20" xfId="1" applyNumberFormat="1" applyFont="1" applyBorder="1"/>
    <xf numFmtId="164" fontId="3" fillId="0" borderId="21" xfId="1" applyNumberFormat="1" applyFont="1" applyBorder="1"/>
    <xf numFmtId="164" fontId="3" fillId="0" borderId="13" xfId="1" applyNumberFormat="1" applyFont="1" applyBorder="1"/>
    <xf numFmtId="164" fontId="3" fillId="0" borderId="10" xfId="1" applyNumberFormat="1" applyFont="1" applyBorder="1"/>
    <xf numFmtId="164" fontId="3" fillId="0" borderId="18" xfId="1" applyNumberFormat="1" applyFont="1" applyBorder="1"/>
    <xf numFmtId="164" fontId="3" fillId="0" borderId="1" xfId="1" applyNumberFormat="1" applyFont="1" applyBorder="1" applyAlignment="1">
      <alignment horizontal="right"/>
    </xf>
    <xf numFmtId="0" fontId="14" fillId="0" borderId="11" xfId="1" applyFont="1" applyBorder="1" applyAlignment="1">
      <alignment horizontal="justify" wrapText="1"/>
    </xf>
    <xf numFmtId="164" fontId="3" fillId="0" borderId="5" xfId="1" applyNumberFormat="1" applyFont="1" applyBorder="1" applyAlignment="1">
      <alignment horizontal="right"/>
    </xf>
    <xf numFmtId="164" fontId="3" fillId="0" borderId="10" xfId="1" applyNumberFormat="1" applyFont="1" applyBorder="1" applyAlignment="1">
      <alignment horizontal="right"/>
    </xf>
    <xf numFmtId="0" fontId="12" fillId="0" borderId="11" xfId="1" applyFont="1" applyBorder="1" applyAlignment="1">
      <alignment horizontal="justify" wrapText="1"/>
    </xf>
    <xf numFmtId="164" fontId="3" fillId="0" borderId="8" xfId="1" applyNumberFormat="1" applyFont="1" applyBorder="1"/>
    <xf numFmtId="164" fontId="3" fillId="0" borderId="8" xfId="1" applyNumberFormat="1" applyFont="1" applyBorder="1" applyAlignment="1">
      <alignment horizontal="right"/>
    </xf>
    <xf numFmtId="164" fontId="3" fillId="0" borderId="5" xfId="1" applyNumberFormat="1" applyFont="1" applyBorder="1"/>
    <xf numFmtId="164" fontId="3" fillId="0" borderId="7" xfId="1" applyNumberFormat="1" applyFont="1" applyBorder="1"/>
    <xf numFmtId="164" fontId="14" fillId="0" borderId="10" xfId="1" applyNumberFormat="1" applyFont="1" applyBorder="1"/>
    <xf numFmtId="164" fontId="14" fillId="0" borderId="9" xfId="1" applyNumberFormat="1" applyFont="1" applyBorder="1" applyAlignment="1">
      <alignment horizontal="right"/>
    </xf>
    <xf numFmtId="0" fontId="14" fillId="0" borderId="11" xfId="1" applyFont="1" applyBorder="1" applyAlignment="1">
      <alignment horizontal="left" wrapText="1"/>
    </xf>
    <xf numFmtId="164" fontId="3" fillId="0" borderId="9" xfId="1" applyNumberFormat="1" applyFont="1" applyBorder="1" applyAlignment="1">
      <alignment vertical="top"/>
    </xf>
    <xf numFmtId="0" fontId="14" fillId="0" borderId="11" xfId="1" applyFont="1" applyBorder="1" applyAlignment="1">
      <alignment horizontal="left" vertical="center" wrapText="1"/>
    </xf>
    <xf numFmtId="164" fontId="3" fillId="0" borderId="3" xfId="1" applyNumberFormat="1" applyFont="1" applyBorder="1" applyAlignment="1">
      <alignment horizontal="right"/>
    </xf>
    <xf numFmtId="164" fontId="3" fillId="0" borderId="6" xfId="1" applyNumberFormat="1" applyFont="1" applyBorder="1"/>
    <xf numFmtId="164" fontId="3" fillId="0" borderId="16" xfId="1" applyNumberFormat="1" applyFont="1" applyBorder="1"/>
    <xf numFmtId="164" fontId="3" fillId="0" borderId="12" xfId="1" applyNumberFormat="1" applyFont="1" applyBorder="1"/>
    <xf numFmtId="0" fontId="13" fillId="0" borderId="14" xfId="0" applyFont="1" applyBorder="1"/>
    <xf numFmtId="0" fontId="4" fillId="0" borderId="14" xfId="1" applyFont="1" applyBorder="1" applyAlignment="1">
      <alignment horizontal="center" vertical="center" wrapText="1"/>
    </xf>
    <xf numFmtId="164" fontId="17" fillId="0" borderId="11" xfId="1" applyNumberFormat="1" applyFont="1" applyBorder="1"/>
    <xf numFmtId="4" fontId="13" fillId="0" borderId="0" xfId="0" applyNumberFormat="1" applyFont="1"/>
    <xf numFmtId="4" fontId="13" fillId="0" borderId="0" xfId="3" applyNumberFormat="1" applyFont="1"/>
    <xf numFmtId="0" fontId="14" fillId="2" borderId="9" xfId="1" applyFont="1" applyFill="1" applyBorder="1" applyAlignment="1">
      <alignment horizontal="left" vertical="center" wrapText="1"/>
    </xf>
    <xf numFmtId="0" fontId="14" fillId="2" borderId="10" xfId="1" applyFont="1" applyFill="1" applyBorder="1" applyAlignment="1">
      <alignment horizontal="left" vertical="center" wrapText="1"/>
    </xf>
    <xf numFmtId="0" fontId="14" fillId="2" borderId="5" xfId="1" applyFont="1" applyFill="1" applyBorder="1" applyAlignment="1">
      <alignment horizontal="left" wrapText="1"/>
    </xf>
    <xf numFmtId="0" fontId="14" fillId="2" borderId="12" xfId="1" applyFont="1" applyFill="1" applyBorder="1" applyAlignment="1">
      <alignment horizontal="left" wrapText="1"/>
    </xf>
    <xf numFmtId="0" fontId="16" fillId="2" borderId="10" xfId="1" applyFont="1" applyFill="1" applyBorder="1" applyAlignment="1">
      <alignment horizontal="left" wrapText="1"/>
    </xf>
    <xf numFmtId="0" fontId="16" fillId="2" borderId="0" xfId="1" applyFont="1" applyFill="1" applyAlignment="1">
      <alignment horizontal="left" wrapText="1"/>
    </xf>
    <xf numFmtId="0" fontId="14" fillId="2" borderId="9" xfId="1" applyFont="1" applyFill="1" applyBorder="1" applyAlignment="1">
      <alignment horizontal="left" wrapText="1"/>
    </xf>
    <xf numFmtId="0" fontId="14" fillId="2" borderId="10" xfId="1" applyFont="1" applyFill="1" applyBorder="1" applyAlignment="1">
      <alignment horizontal="left" wrapText="1"/>
    </xf>
    <xf numFmtId="0" fontId="16" fillId="0" borderId="9" xfId="1" applyFont="1" applyBorder="1" applyAlignment="1">
      <alignment horizontal="left" wrapText="1"/>
    </xf>
    <xf numFmtId="0" fontId="16" fillId="0" borderId="10" xfId="1" applyFont="1" applyBorder="1" applyAlignment="1">
      <alignment horizontal="left" wrapText="1"/>
    </xf>
    <xf numFmtId="0" fontId="5" fillId="3" borderId="4" xfId="1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4" fillId="0" borderId="9" xfId="1" applyFont="1" applyBorder="1" applyAlignment="1">
      <alignment horizontal="left" vertical="center" wrapText="1"/>
    </xf>
    <xf numFmtId="0" fontId="14" fillId="0" borderId="10" xfId="1" applyFont="1" applyBorder="1" applyAlignment="1">
      <alignment horizontal="left" vertical="center" wrapText="1"/>
    </xf>
    <xf numFmtId="0" fontId="16" fillId="2" borderId="5" xfId="1" applyFont="1" applyFill="1" applyBorder="1" applyAlignment="1">
      <alignment horizontal="left" wrapText="1"/>
    </xf>
    <xf numFmtId="0" fontId="16" fillId="2" borderId="7" xfId="1" applyFont="1" applyFill="1" applyBorder="1" applyAlignment="1">
      <alignment horizontal="left" wrapText="1"/>
    </xf>
    <xf numFmtId="0" fontId="4" fillId="3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8" fillId="0" borderId="9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left" vertical="center" wrapText="1"/>
    </xf>
    <xf numFmtId="0" fontId="9" fillId="3" borderId="14" xfId="1" applyFont="1" applyFill="1" applyBorder="1" applyAlignment="1">
      <alignment horizontal="center" vertical="center" wrapText="1"/>
    </xf>
    <xf numFmtId="0" fontId="8" fillId="0" borderId="10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15" xfId="1" applyFont="1" applyBorder="1" applyAlignment="1">
      <alignment horizontal="left" vertical="center" wrapText="1"/>
    </xf>
    <xf numFmtId="0" fontId="8" fillId="2" borderId="5" xfId="1" applyFont="1" applyFill="1" applyBorder="1" applyAlignment="1">
      <alignment horizontal="left" wrapText="1"/>
    </xf>
    <xf numFmtId="0" fontId="8" fillId="2" borderId="7" xfId="1" applyFont="1" applyFill="1" applyBorder="1" applyAlignment="1">
      <alignment horizontal="left" wrapText="1"/>
    </xf>
    <xf numFmtId="0" fontId="8" fillId="2" borderId="9" xfId="1" applyFont="1" applyFill="1" applyBorder="1" applyAlignment="1">
      <alignment horizontal="left" wrapText="1"/>
    </xf>
    <xf numFmtId="0" fontId="4" fillId="3" borderId="4" xfId="1" applyFont="1" applyFill="1" applyBorder="1" applyAlignment="1">
      <alignment horizontal="left" vertical="center" wrapText="1"/>
    </xf>
    <xf numFmtId="0" fontId="8" fillId="2" borderId="10" xfId="1" applyFont="1" applyFill="1" applyBorder="1" applyAlignment="1">
      <alignment horizontal="left" wrapText="1"/>
    </xf>
    <xf numFmtId="0" fontId="4" fillId="3" borderId="15" xfId="1" applyFont="1" applyFill="1" applyBorder="1" applyAlignment="1">
      <alignment horizontal="left" vertical="center" wrapText="1"/>
    </xf>
    <xf numFmtId="0" fontId="4" fillId="3" borderId="20" xfId="1" applyFont="1" applyFill="1" applyBorder="1" applyAlignment="1">
      <alignment horizontal="left" vertical="center" wrapText="1"/>
    </xf>
    <xf numFmtId="0" fontId="4" fillId="0" borderId="20" xfId="1" applyFont="1" applyBorder="1" applyAlignment="1">
      <alignment horizontal="left" vertical="center" wrapText="1"/>
    </xf>
    <xf numFmtId="0" fontId="8" fillId="0" borderId="21" xfId="1" applyFont="1" applyBorder="1" applyAlignment="1">
      <alignment horizontal="left" vertical="center" wrapText="1"/>
    </xf>
    <xf numFmtId="0" fontId="8" fillId="0" borderId="7" xfId="1" applyFont="1" applyBorder="1" applyAlignment="1">
      <alignment horizontal="left" vertical="center" wrapText="1"/>
    </xf>
    <xf numFmtId="0" fontId="8" fillId="0" borderId="16" xfId="1" applyFont="1" applyBorder="1" applyAlignment="1">
      <alignment horizontal="left" vertical="center" wrapText="1"/>
    </xf>
    <xf numFmtId="0" fontId="8" fillId="0" borderId="17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justify" wrapText="1"/>
    </xf>
    <xf numFmtId="0" fontId="3" fillId="0" borderId="17" xfId="1" applyFont="1" applyBorder="1" applyAlignment="1">
      <alignment horizontal="justify" wrapText="1"/>
    </xf>
    <xf numFmtId="0" fontId="16" fillId="0" borderId="9" xfId="1" applyFont="1" applyBorder="1" applyAlignment="1">
      <alignment horizontal="left" vertical="center" wrapText="1"/>
    </xf>
    <xf numFmtId="0" fontId="16" fillId="0" borderId="10" xfId="1" applyFont="1" applyBorder="1" applyAlignment="1">
      <alignment horizontal="left" vertical="center" wrapText="1"/>
    </xf>
    <xf numFmtId="0" fontId="8" fillId="0" borderId="21" xfId="1" applyFont="1" applyBorder="1" applyAlignment="1">
      <alignment horizontal="left" wrapText="1"/>
    </xf>
    <xf numFmtId="0" fontId="8" fillId="0" borderId="7" xfId="1" applyFont="1" applyBorder="1" applyAlignment="1">
      <alignment horizontal="left" wrapText="1"/>
    </xf>
    <xf numFmtId="0" fontId="14" fillId="0" borderId="5" xfId="1" applyFont="1" applyBorder="1" applyAlignment="1">
      <alignment horizontal="left" wrapText="1"/>
    </xf>
    <xf numFmtId="0" fontId="14" fillId="0" borderId="7" xfId="1" applyFont="1" applyBorder="1" applyAlignment="1">
      <alignment horizontal="left" wrapText="1"/>
    </xf>
    <xf numFmtId="0" fontId="5" fillId="0" borderId="4" xfId="1" applyFont="1" applyBorder="1" applyAlignment="1">
      <alignment horizontal="left" vertical="center" wrapText="1"/>
    </xf>
    <xf numFmtId="0" fontId="14" fillId="0" borderId="9" xfId="1" applyFont="1" applyBorder="1" applyAlignment="1">
      <alignment horizontal="left" wrapText="1"/>
    </xf>
    <xf numFmtId="0" fontId="14" fillId="2" borderId="7" xfId="1" applyFont="1" applyFill="1" applyBorder="1" applyAlignment="1">
      <alignment horizontal="left" wrapText="1"/>
    </xf>
    <xf numFmtId="0" fontId="2" fillId="2" borderId="4" xfId="1" applyFont="1" applyFill="1" applyBorder="1" applyAlignment="1">
      <alignment horizontal="center" vertical="center"/>
    </xf>
    <xf numFmtId="0" fontId="16" fillId="2" borderId="9" xfId="1" applyFont="1" applyFill="1" applyBorder="1" applyAlignment="1">
      <alignment horizontal="left" vertical="center" wrapText="1"/>
    </xf>
    <xf numFmtId="43" fontId="13" fillId="0" borderId="1" xfId="3" applyFont="1" applyBorder="1" applyAlignment="1"/>
    <xf numFmtId="0" fontId="13" fillId="0" borderId="3" xfId="0" applyFont="1" applyBorder="1"/>
    <xf numFmtId="0" fontId="2" fillId="2" borderId="14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left" vertical="center" wrapText="1"/>
    </xf>
    <xf numFmtId="0" fontId="5" fillId="0" borderId="4" xfId="1" applyFont="1" applyFill="1" applyBorder="1" applyAlignment="1">
      <alignment horizontal="left" vertical="center" wrapText="1"/>
    </xf>
    <xf numFmtId="164" fontId="12" fillId="0" borderId="13" xfId="1" applyNumberFormat="1" applyFont="1" applyFill="1" applyBorder="1"/>
    <xf numFmtId="164" fontId="12" fillId="0" borderId="4" xfId="1" applyNumberFormat="1" applyFont="1" applyFill="1" applyBorder="1"/>
    <xf numFmtId="0" fontId="2" fillId="2" borderId="14" xfId="1" applyFont="1" applyFill="1" applyBorder="1" applyAlignment="1">
      <alignment horizontal="center" wrapText="1"/>
    </xf>
  </cellXfs>
  <cellStyles count="7">
    <cellStyle name="Excel Built-in Comma [0]" xfId="6" xr:uid="{EBB4F887-C330-4370-A75E-E37990F1653B}"/>
    <cellStyle name="Migliaia" xfId="3" builtinId="3"/>
    <cellStyle name="Normale" xfId="0" builtinId="0"/>
    <cellStyle name="Normale 2" xfId="1" xr:uid="{00000000-0005-0000-0000-000002000000}"/>
    <cellStyle name="Normale 3" xfId="4" xr:uid="{00000000-0005-0000-0000-000003000000}"/>
    <cellStyle name="Normale 4" xfId="5" xr:uid="{00000000-0005-0000-0000-000004000000}"/>
    <cellStyle name="Percentuale 2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161925</xdr:colOff>
          <xdr:row>1</xdr:row>
          <xdr:rowOff>57150</xdr:rowOff>
        </xdr:from>
        <xdr:to>
          <xdr:col>1</xdr:col>
          <xdr:colOff>762000</xdr:colOff>
          <xdr:row>3</xdr:row>
          <xdr:rowOff>165226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180975</xdr:colOff>
          <xdr:row>1</xdr:row>
          <xdr:rowOff>57150</xdr:rowOff>
        </xdr:from>
        <xdr:to>
          <xdr:col>1</xdr:col>
          <xdr:colOff>920969</xdr:colOff>
          <xdr:row>3</xdr:row>
          <xdr:rowOff>123825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180975</xdr:colOff>
          <xdr:row>1</xdr:row>
          <xdr:rowOff>57150</xdr:rowOff>
        </xdr:from>
        <xdr:to>
          <xdr:col>1</xdr:col>
          <xdr:colOff>790575</xdr:colOff>
          <xdr:row>3</xdr:row>
          <xdr:rowOff>219075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</xdr:row>
          <xdr:rowOff>66675</xdr:rowOff>
        </xdr:from>
        <xdr:to>
          <xdr:col>2</xdr:col>
          <xdr:colOff>981075</xdr:colOff>
          <xdr:row>4</xdr:row>
          <xdr:rowOff>104775</xdr:rowOff>
        </xdr:to>
        <xdr:sp macro="" textlink="">
          <xdr:nvSpPr>
            <xdr:cNvPr id="25601" name="Object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03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68"/>
  <sheetViews>
    <sheetView workbookViewId="0">
      <selection activeCell="I7" sqref="I7"/>
    </sheetView>
  </sheetViews>
  <sheetFormatPr defaultColWidth="9.140625" defaultRowHeight="15"/>
  <cols>
    <col min="1" max="1" width="4.28515625" style="7" customWidth="1"/>
    <col min="2" max="2" width="67" style="7" customWidth="1"/>
    <col min="3" max="3" width="26.42578125" style="7" customWidth="1"/>
    <col min="4" max="4" width="23.140625" style="7" customWidth="1"/>
    <col min="5" max="5" width="19.42578125" style="7" customWidth="1"/>
    <col min="6" max="6" width="17.28515625" style="7" customWidth="1"/>
    <col min="7" max="7" width="14.140625" style="7" customWidth="1"/>
    <col min="8" max="8" width="13.7109375" style="7" customWidth="1"/>
    <col min="9" max="9" width="22" style="7" customWidth="1"/>
    <col min="10" max="10" width="9.140625" style="7"/>
    <col min="11" max="14" width="9.140625" style="7" customWidth="1"/>
    <col min="15" max="15" width="13.28515625" style="7" bestFit="1" customWidth="1"/>
    <col min="16" max="16384" width="9.140625" style="7"/>
  </cols>
  <sheetData>
    <row r="2" spans="1:9" ht="30.6" customHeight="1">
      <c r="A2" s="194"/>
      <c r="B2" s="194"/>
      <c r="C2" s="151" t="s">
        <v>83</v>
      </c>
      <c r="D2" s="152"/>
      <c r="E2" s="152"/>
      <c r="F2" s="152"/>
      <c r="G2" s="153"/>
    </row>
    <row r="3" spans="1:9" ht="19.5" customHeight="1">
      <c r="A3" s="194"/>
      <c r="B3" s="194"/>
      <c r="C3" s="151" t="s">
        <v>51</v>
      </c>
      <c r="D3" s="154"/>
      <c r="E3" s="154"/>
      <c r="F3" s="154"/>
      <c r="G3" s="155"/>
    </row>
    <row r="4" spans="1:9" ht="21.75" customHeight="1">
      <c r="A4" s="194"/>
      <c r="B4" s="194"/>
      <c r="C4" s="151" t="s">
        <v>81</v>
      </c>
      <c r="D4" s="152"/>
      <c r="E4" s="152"/>
      <c r="F4" s="152"/>
      <c r="G4" s="153"/>
    </row>
    <row r="5" spans="1:9" ht="22.35" customHeight="1">
      <c r="A5" s="158"/>
      <c r="B5" s="158"/>
      <c r="C5" s="150" t="s">
        <v>82</v>
      </c>
      <c r="D5" s="150" t="s">
        <v>60</v>
      </c>
      <c r="E5" s="150" t="s">
        <v>61</v>
      </c>
      <c r="F5" s="150" t="s">
        <v>75</v>
      </c>
      <c r="G5" s="150" t="s">
        <v>85</v>
      </c>
    </row>
    <row r="6" spans="1:9" ht="22.35" customHeight="1">
      <c r="A6" s="158"/>
      <c r="B6" s="158"/>
      <c r="C6" s="150"/>
      <c r="D6" s="150"/>
      <c r="E6" s="150"/>
      <c r="F6" s="150"/>
      <c r="G6" s="150"/>
    </row>
    <row r="7" spans="1:9">
      <c r="A7" s="160" t="s">
        <v>1</v>
      </c>
      <c r="B7" s="161"/>
      <c r="C7" s="129"/>
      <c r="D7" s="130"/>
      <c r="E7" s="130"/>
      <c r="F7" s="130"/>
      <c r="G7" s="130"/>
      <c r="I7" s="8"/>
    </row>
    <row r="8" spans="1:9" ht="12.75" customHeight="1">
      <c r="A8" s="162" t="s">
        <v>2</v>
      </c>
      <c r="B8" s="163"/>
      <c r="C8" s="28">
        <f>6752241+67782</f>
        <v>6820023</v>
      </c>
      <c r="D8" s="28">
        <v>324091.92</v>
      </c>
      <c r="E8" s="28">
        <v>550706.64</v>
      </c>
      <c r="F8" s="33">
        <f>SUM(C8:E8)</f>
        <v>7694821.5599999996</v>
      </c>
      <c r="G8" s="95">
        <v>1907092</v>
      </c>
      <c r="H8" s="8" t="s">
        <v>73</v>
      </c>
    </row>
    <row r="9" spans="1:9" ht="9.75" customHeight="1">
      <c r="A9" s="164" t="s">
        <v>4</v>
      </c>
      <c r="B9" s="164"/>
      <c r="C9" s="28"/>
      <c r="D9" s="28"/>
      <c r="E9" s="28"/>
      <c r="F9" s="37">
        <f>SUM(C9:E9)</f>
        <v>0</v>
      </c>
      <c r="G9" s="95"/>
      <c r="H9" s="8"/>
    </row>
    <row r="10" spans="1:9" ht="13.5" customHeight="1">
      <c r="A10" s="29"/>
      <c r="B10" s="30" t="s">
        <v>5</v>
      </c>
      <c r="C10" s="28">
        <f>178183/2</f>
        <v>89091.5</v>
      </c>
      <c r="D10" s="28"/>
      <c r="E10" s="28"/>
      <c r="F10" s="96">
        <f>SUM(C10:E10)</f>
        <v>89091.5</v>
      </c>
      <c r="G10" s="33"/>
      <c r="I10" s="8"/>
    </row>
    <row r="11" spans="1:9" ht="13.5" customHeight="1">
      <c r="A11" s="165" t="s">
        <v>6</v>
      </c>
      <c r="B11" s="165"/>
      <c r="C11" s="3">
        <f>SUM(C8:C10)</f>
        <v>6909114.5</v>
      </c>
      <c r="D11" s="3">
        <f>SUM(D8:D10)</f>
        <v>324091.92</v>
      </c>
      <c r="E11" s="3">
        <f>SUM(E8:E10)</f>
        <v>550706.64</v>
      </c>
      <c r="F11" s="3">
        <f>SUM(C11:E11)</f>
        <v>7783913.0599999996</v>
      </c>
      <c r="G11" s="3">
        <f t="shared" ref="G11" si="0">SUM(G8:G10)</f>
        <v>1907092</v>
      </c>
    </row>
    <row r="12" spans="1:9">
      <c r="A12" s="160" t="s">
        <v>7</v>
      </c>
      <c r="B12" s="160"/>
      <c r="C12" s="93"/>
      <c r="D12" s="93"/>
      <c r="E12" s="93"/>
      <c r="F12" s="99"/>
      <c r="G12" s="98"/>
    </row>
    <row r="13" spans="1:9" ht="12.75" customHeight="1">
      <c r="A13" s="164" t="s">
        <v>8</v>
      </c>
      <c r="B13" s="166"/>
      <c r="C13" s="31">
        <f>444727-4821</f>
        <v>439906</v>
      </c>
      <c r="D13" s="31">
        <v>1880</v>
      </c>
      <c r="E13" s="31">
        <v>9932</v>
      </c>
      <c r="F13" s="96">
        <f>SUM(C13:E13)</f>
        <v>451718</v>
      </c>
      <c r="G13" s="100">
        <v>39790</v>
      </c>
    </row>
    <row r="14" spans="1:9" ht="11.25" customHeight="1">
      <c r="A14" s="164" t="s">
        <v>9</v>
      </c>
      <c r="B14" s="166"/>
      <c r="C14" s="28"/>
      <c r="D14" s="28"/>
      <c r="E14" s="28"/>
      <c r="F14" s="96"/>
      <c r="G14" s="101"/>
      <c r="H14" s="8"/>
    </row>
    <row r="15" spans="1:9" ht="11.25" customHeight="1">
      <c r="A15" s="32"/>
      <c r="B15" s="16" t="s">
        <v>10</v>
      </c>
      <c r="C15" s="17"/>
      <c r="D15" s="17"/>
      <c r="E15" s="17"/>
      <c r="F15" s="96">
        <f t="shared" ref="F15:F23" si="1">SUM(C15:E15)</f>
        <v>0</v>
      </c>
      <c r="G15" s="102"/>
    </row>
    <row r="16" spans="1:9" ht="14.25" customHeight="1">
      <c r="A16" s="32"/>
      <c r="B16" s="16" t="s">
        <v>52</v>
      </c>
      <c r="C16" s="94">
        <v>282644</v>
      </c>
      <c r="D16" s="94">
        <v>5489</v>
      </c>
      <c r="E16" s="94">
        <v>8586</v>
      </c>
      <c r="F16" s="96">
        <f t="shared" si="1"/>
        <v>296719</v>
      </c>
      <c r="G16" s="103">
        <v>23634</v>
      </c>
    </row>
    <row r="17" spans="1:15" ht="12.75" customHeight="1">
      <c r="A17" s="32"/>
      <c r="B17" s="16" t="s">
        <v>11</v>
      </c>
      <c r="C17" s="94">
        <v>63399</v>
      </c>
      <c r="D17" s="94">
        <v>3050</v>
      </c>
      <c r="E17" s="94">
        <v>5163</v>
      </c>
      <c r="F17" s="96">
        <f t="shared" si="1"/>
        <v>71612</v>
      </c>
      <c r="G17" s="104">
        <v>33502</v>
      </c>
    </row>
    <row r="18" spans="1:15" ht="10.5" customHeight="1">
      <c r="A18" s="32"/>
      <c r="B18" s="16" t="s">
        <v>12</v>
      </c>
      <c r="C18" s="94"/>
      <c r="D18" s="94"/>
      <c r="E18" s="94"/>
      <c r="F18" s="96">
        <f t="shared" si="1"/>
        <v>0</v>
      </c>
      <c r="G18" s="103"/>
    </row>
    <row r="19" spans="1:15" ht="10.5" customHeight="1">
      <c r="A19" s="32"/>
      <c r="B19" s="16" t="s">
        <v>13</v>
      </c>
      <c r="C19" s="94"/>
      <c r="D19" s="94"/>
      <c r="E19" s="94"/>
      <c r="F19" s="96">
        <f t="shared" si="1"/>
        <v>0</v>
      </c>
      <c r="G19" s="103"/>
    </row>
    <row r="20" spans="1:15" ht="11.25" customHeight="1">
      <c r="A20" s="32"/>
      <c r="B20" s="16" t="s">
        <v>14</v>
      </c>
      <c r="C20" s="94"/>
      <c r="D20" s="94"/>
      <c r="E20" s="94"/>
      <c r="F20" s="96">
        <f t="shared" si="1"/>
        <v>0</v>
      </c>
      <c r="G20" s="103"/>
    </row>
    <row r="21" spans="1:15" ht="11.25" customHeight="1">
      <c r="A21" s="32"/>
      <c r="B21" s="16" t="s">
        <v>72</v>
      </c>
      <c r="C21" s="94">
        <v>212750</v>
      </c>
      <c r="D21" s="94">
        <v>0</v>
      </c>
      <c r="E21" s="94">
        <v>4093</v>
      </c>
      <c r="F21" s="96">
        <f t="shared" si="1"/>
        <v>216843</v>
      </c>
      <c r="G21" s="102"/>
    </row>
    <row r="22" spans="1:15" ht="12" customHeight="1">
      <c r="A22" s="32"/>
      <c r="B22" s="16" t="s">
        <v>15</v>
      </c>
      <c r="C22" s="94">
        <f>472446-1638</f>
        <v>470808</v>
      </c>
      <c r="D22" s="94">
        <v>6938</v>
      </c>
      <c r="E22" s="94">
        <v>11747</v>
      </c>
      <c r="F22" s="96">
        <f>SUM(C22:E22)</f>
        <v>489493</v>
      </c>
      <c r="G22" s="101">
        <v>340320</v>
      </c>
    </row>
    <row r="23" spans="1:15" ht="12" customHeight="1">
      <c r="A23" s="156" t="s">
        <v>16</v>
      </c>
      <c r="B23" s="159"/>
      <c r="C23" s="33">
        <v>694382</v>
      </c>
      <c r="D23" s="33">
        <v>997</v>
      </c>
      <c r="E23" s="33">
        <v>1688</v>
      </c>
      <c r="F23" s="96">
        <f t="shared" si="1"/>
        <v>697067</v>
      </c>
      <c r="G23" s="104">
        <v>291130</v>
      </c>
    </row>
    <row r="24" spans="1:15" ht="13.5" customHeight="1">
      <c r="A24" s="156" t="s">
        <v>17</v>
      </c>
      <c r="B24" s="159"/>
      <c r="C24" s="33"/>
      <c r="D24" s="33"/>
      <c r="E24" s="33"/>
      <c r="F24" s="96"/>
      <c r="G24" s="96"/>
    </row>
    <row r="25" spans="1:15" ht="12" customHeight="1">
      <c r="A25" s="32"/>
      <c r="B25" s="34" t="s">
        <v>18</v>
      </c>
      <c r="C25" s="33">
        <v>4136971</v>
      </c>
      <c r="D25" s="33">
        <v>178705</v>
      </c>
      <c r="E25" s="33">
        <v>321234</v>
      </c>
      <c r="F25" s="96">
        <f t="shared" ref="F25:F38" si="2">SUM(C25:E25)</f>
        <v>4636910</v>
      </c>
      <c r="G25" s="96">
        <v>774151</v>
      </c>
      <c r="H25" s="21"/>
    </row>
    <row r="26" spans="1:15" ht="12.75" customHeight="1">
      <c r="A26" s="32"/>
      <c r="B26" s="34" t="s">
        <v>19</v>
      </c>
      <c r="C26" s="33">
        <v>1402231</v>
      </c>
      <c r="D26" s="33">
        <v>60904</v>
      </c>
      <c r="E26" s="33">
        <v>110005</v>
      </c>
      <c r="F26" s="96">
        <f>SUM(C26:E26)</f>
        <v>1573140</v>
      </c>
      <c r="G26" s="96">
        <v>180469</v>
      </c>
      <c r="H26" s="21"/>
    </row>
    <row r="27" spans="1:15" ht="12.75" customHeight="1">
      <c r="A27" s="32"/>
      <c r="B27" s="34" t="s">
        <v>20</v>
      </c>
      <c r="C27" s="33">
        <v>251741</v>
      </c>
      <c r="D27" s="33">
        <v>11079</v>
      </c>
      <c r="E27" s="33">
        <v>19800</v>
      </c>
      <c r="F27" s="96">
        <f t="shared" si="2"/>
        <v>282620</v>
      </c>
      <c r="G27" s="96">
        <v>46427</v>
      </c>
      <c r="H27" s="21"/>
    </row>
    <row r="28" spans="1:15" ht="12.75" customHeight="1">
      <c r="A28" s="32"/>
      <c r="B28" s="34" t="s">
        <v>21</v>
      </c>
      <c r="C28" s="33"/>
      <c r="D28" s="33"/>
      <c r="E28" s="33"/>
      <c r="F28" s="96">
        <f t="shared" si="2"/>
        <v>0</v>
      </c>
      <c r="G28" s="96"/>
      <c r="H28" s="21"/>
    </row>
    <row r="29" spans="1:15" ht="12" customHeight="1">
      <c r="A29" s="32"/>
      <c r="B29" s="34" t="s">
        <v>22</v>
      </c>
      <c r="C29" s="33">
        <f>216322+213651-49759-35000</f>
        <v>345214</v>
      </c>
      <c r="D29" s="33">
        <v>6791</v>
      </c>
      <c r="E29" s="33">
        <v>12193</v>
      </c>
      <c r="F29" s="96">
        <f>SUM(C29:E29)</f>
        <v>364198</v>
      </c>
      <c r="G29" s="101">
        <v>27600</v>
      </c>
      <c r="H29" s="21"/>
      <c r="I29" s="21"/>
      <c r="K29" s="8"/>
      <c r="L29" s="8"/>
      <c r="M29" s="8"/>
      <c r="O29" s="73"/>
    </row>
    <row r="30" spans="1:15" ht="3" customHeight="1">
      <c r="A30" s="32"/>
      <c r="B30" s="34"/>
      <c r="C30" s="33"/>
      <c r="D30" s="33"/>
      <c r="E30" s="33"/>
      <c r="F30" s="96"/>
      <c r="G30" s="101"/>
      <c r="H30" s="21"/>
      <c r="I30" s="21"/>
    </row>
    <row r="31" spans="1:15">
      <c r="A31" s="156" t="s">
        <v>23</v>
      </c>
      <c r="B31" s="159"/>
      <c r="C31" s="33"/>
      <c r="D31" s="33"/>
      <c r="E31" s="33"/>
      <c r="F31" s="96">
        <f t="shared" si="2"/>
        <v>0</v>
      </c>
      <c r="G31" s="101"/>
      <c r="H31" s="21"/>
      <c r="I31" s="20"/>
      <c r="O31" s="20"/>
    </row>
    <row r="32" spans="1:15" ht="12" customHeight="1">
      <c r="A32" s="36"/>
      <c r="B32" s="34" t="s">
        <v>24</v>
      </c>
      <c r="C32" s="17"/>
      <c r="D32" s="17"/>
      <c r="E32" s="17"/>
      <c r="F32" s="96">
        <f>SUM(C32:E32)</f>
        <v>0</v>
      </c>
      <c r="G32" s="105"/>
      <c r="H32" s="21"/>
      <c r="I32" s="21"/>
      <c r="K32" s="8"/>
      <c r="O32" s="65"/>
    </row>
    <row r="33" spans="1:11" ht="14.25" customHeight="1">
      <c r="A33" s="36"/>
      <c r="B33" s="34" t="s">
        <v>25</v>
      </c>
      <c r="C33" s="94">
        <v>127816</v>
      </c>
      <c r="D33" s="94">
        <v>860</v>
      </c>
      <c r="E33" s="94">
        <v>1457</v>
      </c>
      <c r="F33" s="96">
        <f>SUM(C33:E33)</f>
        <v>130133</v>
      </c>
      <c r="G33" s="104">
        <v>17160</v>
      </c>
      <c r="H33" s="21"/>
      <c r="K33" s="8"/>
    </row>
    <row r="34" spans="1:11" ht="14.25" customHeight="1">
      <c r="A34" s="36"/>
      <c r="B34" s="34" t="s">
        <v>26</v>
      </c>
      <c r="C34" s="17"/>
      <c r="D34" s="17"/>
      <c r="E34" s="17"/>
      <c r="F34" s="96">
        <f t="shared" si="2"/>
        <v>0</v>
      </c>
      <c r="G34" s="102"/>
      <c r="H34" s="21"/>
    </row>
    <row r="35" spans="1:11" ht="25.15" customHeight="1">
      <c r="A35" s="36"/>
      <c r="B35" s="88" t="s">
        <v>27</v>
      </c>
      <c r="C35" s="17"/>
      <c r="D35" s="17"/>
      <c r="E35" s="17"/>
      <c r="F35" s="96">
        <f t="shared" si="2"/>
        <v>0</v>
      </c>
      <c r="G35" s="102"/>
      <c r="H35" s="21"/>
    </row>
    <row r="36" spans="1:11" ht="21.75" customHeight="1">
      <c r="A36" s="176" t="s">
        <v>28</v>
      </c>
      <c r="B36" s="177"/>
      <c r="C36" s="33"/>
      <c r="D36" s="33"/>
      <c r="E36" s="33"/>
      <c r="F36" s="96">
        <f>SUM(C36:E36)</f>
        <v>0</v>
      </c>
      <c r="G36" s="96"/>
      <c r="H36" s="21"/>
    </row>
    <row r="37" spans="1:11" ht="11.45" customHeight="1">
      <c r="A37" s="156" t="s">
        <v>29</v>
      </c>
      <c r="B37" s="159"/>
      <c r="C37" s="33"/>
      <c r="D37" s="33"/>
      <c r="E37" s="33"/>
      <c r="F37" s="96">
        <f t="shared" si="2"/>
        <v>0</v>
      </c>
      <c r="G37" s="96"/>
      <c r="H37" s="21"/>
    </row>
    <row r="38" spans="1:11" ht="13.15" customHeight="1">
      <c r="A38" s="156" t="s">
        <v>30</v>
      </c>
      <c r="B38" s="159"/>
      <c r="C38" s="33"/>
      <c r="D38" s="33"/>
      <c r="E38" s="33"/>
      <c r="F38" s="96">
        <f t="shared" si="2"/>
        <v>0</v>
      </c>
      <c r="G38" s="96"/>
      <c r="H38" s="21"/>
    </row>
    <row r="39" spans="1:11" ht="15" customHeight="1">
      <c r="A39" s="156" t="s">
        <v>31</v>
      </c>
      <c r="B39" s="159"/>
      <c r="C39" s="37">
        <v>37651</v>
      </c>
      <c r="D39" s="37">
        <v>1811</v>
      </c>
      <c r="E39" s="37">
        <v>3066</v>
      </c>
      <c r="F39" s="96">
        <f>SUM(C39:E39)</f>
        <v>42528</v>
      </c>
      <c r="G39" s="101">
        <v>10628</v>
      </c>
      <c r="H39" s="21"/>
    </row>
    <row r="40" spans="1:11" ht="15" customHeight="1">
      <c r="A40" s="165" t="s">
        <v>32</v>
      </c>
      <c r="B40" s="165"/>
      <c r="C40" s="3">
        <f>SUM(C13:C39)</f>
        <v>8465513</v>
      </c>
      <c r="D40" s="3">
        <f>SUM(D13:D39)</f>
        <v>278504</v>
      </c>
      <c r="E40" s="3">
        <f>SUM(E13:E39)</f>
        <v>508964</v>
      </c>
      <c r="F40" s="3">
        <f>SUM(F13:F39)</f>
        <v>9252981</v>
      </c>
      <c r="G40" s="3">
        <f>SUM(G13:G39)</f>
        <v>1784811</v>
      </c>
      <c r="H40" s="21"/>
    </row>
    <row r="41" spans="1:11" ht="15" customHeight="1">
      <c r="A41" s="165" t="s">
        <v>33</v>
      </c>
      <c r="B41" s="165"/>
      <c r="C41" s="3">
        <f>C11-C40</f>
        <v>-1556398.5</v>
      </c>
      <c r="D41" s="3">
        <f>D11-D40</f>
        <v>45587.919999999984</v>
      </c>
      <c r="E41" s="3">
        <f>E11-E40</f>
        <v>41742.640000000014</v>
      </c>
      <c r="F41" s="3">
        <f>F11-F40</f>
        <v>-1469067.9400000004</v>
      </c>
      <c r="G41" s="3">
        <f t="shared" ref="G41" si="3">G11-G40</f>
        <v>122281</v>
      </c>
    </row>
    <row r="42" spans="1:11">
      <c r="A42" s="157" t="s">
        <v>34</v>
      </c>
      <c r="B42" s="157"/>
      <c r="C42" s="85"/>
      <c r="D42" s="86"/>
      <c r="E42" s="86"/>
      <c r="F42" s="106"/>
      <c r="G42" s="106"/>
    </row>
    <row r="43" spans="1:11" ht="11.25" customHeight="1">
      <c r="A43" s="156" t="s">
        <v>35</v>
      </c>
      <c r="B43" s="156"/>
      <c r="C43" s="94">
        <v>0</v>
      </c>
      <c r="D43" s="94"/>
      <c r="E43" s="94"/>
      <c r="F43" s="94">
        <v>0</v>
      </c>
      <c r="G43" s="94"/>
    </row>
    <row r="44" spans="1:11">
      <c r="A44" s="156" t="s">
        <v>37</v>
      </c>
      <c r="B44" s="156"/>
      <c r="C44" s="94">
        <v>0</v>
      </c>
      <c r="D44" s="94"/>
      <c r="E44" s="94"/>
      <c r="F44" s="94">
        <v>0</v>
      </c>
      <c r="G44" s="94"/>
    </row>
    <row r="45" spans="1:11" ht="12" customHeight="1">
      <c r="A45" s="156" t="s">
        <v>38</v>
      </c>
      <c r="B45" s="156"/>
      <c r="C45" s="94"/>
      <c r="D45" s="94"/>
      <c r="E45" s="94"/>
      <c r="F45" s="94">
        <f>SUM(C45:E45)</f>
        <v>0</v>
      </c>
      <c r="G45" s="94"/>
    </row>
    <row r="46" spans="1:11" ht="11.25" customHeight="1">
      <c r="A46" s="32"/>
      <c r="B46" s="112" t="s">
        <v>39</v>
      </c>
      <c r="C46" s="94">
        <v>37</v>
      </c>
      <c r="D46" s="94">
        <v>2</v>
      </c>
      <c r="E46" s="94">
        <v>3</v>
      </c>
      <c r="F46" s="94">
        <f>SUM(C46:E46)</f>
        <v>42</v>
      </c>
      <c r="G46" s="94">
        <v>10</v>
      </c>
    </row>
    <row r="47" spans="1:11" ht="10.5" customHeight="1">
      <c r="A47" s="32"/>
      <c r="B47" s="112" t="s">
        <v>40</v>
      </c>
      <c r="C47" s="94"/>
      <c r="D47" s="94"/>
      <c r="E47" s="94"/>
      <c r="F47" s="94">
        <f>SUM(C47:E47)</f>
        <v>0</v>
      </c>
      <c r="G47" s="94"/>
    </row>
    <row r="48" spans="1:11" ht="10.5" customHeight="1">
      <c r="A48" s="32"/>
      <c r="B48" s="25" t="s">
        <v>36</v>
      </c>
      <c r="C48" s="94">
        <v>1651</v>
      </c>
      <c r="D48" s="94">
        <v>79</v>
      </c>
      <c r="E48" s="94">
        <v>134</v>
      </c>
      <c r="F48" s="94">
        <f>SUM(C48:E48)</f>
        <v>1864</v>
      </c>
      <c r="G48" s="94">
        <v>466</v>
      </c>
    </row>
    <row r="49" spans="1:7" ht="8.25" customHeight="1">
      <c r="A49" s="156" t="s">
        <v>41</v>
      </c>
      <c r="B49" s="156"/>
      <c r="C49" s="33"/>
      <c r="D49" s="33"/>
      <c r="E49" s="39"/>
      <c r="F49" s="109">
        <v>0</v>
      </c>
      <c r="G49" s="110"/>
    </row>
    <row r="50" spans="1:7" ht="15" customHeight="1">
      <c r="A50" s="165" t="s">
        <v>42</v>
      </c>
      <c r="B50" s="165"/>
      <c r="C50" s="3">
        <f>SUM(C43:C49)</f>
        <v>1688</v>
      </c>
      <c r="D50" s="3">
        <f>SUM(D43:D49)</f>
        <v>81</v>
      </c>
      <c r="E50" s="3">
        <f>SUM(E43:E49)</f>
        <v>137</v>
      </c>
      <c r="F50" s="3">
        <f>SUM(F43:F49)</f>
        <v>1906</v>
      </c>
      <c r="G50" s="3">
        <f t="shared" ref="G50" si="4">SUM(G43:G49)</f>
        <v>476</v>
      </c>
    </row>
    <row r="51" spans="1:7" ht="15" customHeight="1">
      <c r="A51" s="161" t="s">
        <v>43</v>
      </c>
      <c r="B51" s="169"/>
      <c r="C51" s="85"/>
      <c r="D51" s="86"/>
      <c r="E51" s="86"/>
      <c r="F51" s="106"/>
      <c r="G51" s="99"/>
    </row>
    <row r="52" spans="1:7" ht="9" hidden="1" customHeight="1">
      <c r="A52" s="170" t="s">
        <v>44</v>
      </c>
      <c r="B52" s="171"/>
      <c r="C52" s="38">
        <v>0</v>
      </c>
      <c r="D52" s="38"/>
      <c r="E52" s="38"/>
      <c r="F52" s="38">
        <v>0</v>
      </c>
      <c r="G52" s="96"/>
    </row>
    <row r="53" spans="1:7" ht="9" hidden="1" customHeight="1">
      <c r="A53" s="172" t="s">
        <v>45</v>
      </c>
      <c r="B53" s="173"/>
      <c r="C53" s="37">
        <v>0</v>
      </c>
      <c r="D53" s="37"/>
      <c r="E53" s="37"/>
      <c r="F53" s="37">
        <v>0</v>
      </c>
      <c r="G53" s="96"/>
    </row>
    <row r="54" spans="1:7" ht="15" customHeight="1">
      <c r="A54" s="161" t="s">
        <v>46</v>
      </c>
      <c r="B54" s="169"/>
      <c r="C54" s="4">
        <v>0</v>
      </c>
      <c r="D54" s="4"/>
      <c r="E54" s="4"/>
      <c r="F54" s="4">
        <v>0</v>
      </c>
      <c r="G54" s="106"/>
    </row>
    <row r="55" spans="1:7" ht="13.5" customHeight="1">
      <c r="A55" s="167" t="s">
        <v>47</v>
      </c>
      <c r="B55" s="168"/>
      <c r="C55" s="3">
        <f>C41-C50</f>
        <v>-1558086.5</v>
      </c>
      <c r="D55" s="3">
        <f>D41-D50</f>
        <v>45506.919999999984</v>
      </c>
      <c r="E55" s="3">
        <f>E41-E50</f>
        <v>41605.640000000014</v>
      </c>
      <c r="F55" s="3">
        <f>F41-F50</f>
        <v>-1470973.9400000004</v>
      </c>
      <c r="G55" s="3">
        <f>G41-G50</f>
        <v>121805</v>
      </c>
    </row>
    <row r="56" spans="1:7" ht="4.1500000000000004" customHeight="1">
      <c r="A56" s="178" t="s">
        <v>48</v>
      </c>
      <c r="B56" s="179"/>
      <c r="C56" s="38">
        <v>0</v>
      </c>
      <c r="D56" s="38"/>
      <c r="E56" s="38"/>
      <c r="F56" s="111"/>
      <c r="G56" s="100"/>
    </row>
    <row r="57" spans="1:7" ht="9.75" customHeight="1">
      <c r="A57" s="174" t="s">
        <v>49</v>
      </c>
      <c r="B57" s="175"/>
      <c r="C57" s="33"/>
      <c r="D57" s="33"/>
      <c r="E57" s="33"/>
      <c r="F57" s="95">
        <v>0</v>
      </c>
      <c r="G57" s="101"/>
    </row>
    <row r="58" spans="1:7" ht="15" customHeight="1">
      <c r="A58" s="167" t="s">
        <v>50</v>
      </c>
      <c r="B58" s="168"/>
      <c r="C58" s="3">
        <f>C55</f>
        <v>-1558086.5</v>
      </c>
      <c r="D58" s="3">
        <f>D55</f>
        <v>45506.919999999984</v>
      </c>
      <c r="E58" s="3">
        <f>E55</f>
        <v>41605.640000000014</v>
      </c>
      <c r="F58" s="3">
        <f>F55</f>
        <v>-1470973.9400000004</v>
      </c>
      <c r="G58" s="3">
        <f t="shared" ref="G58" si="5">G55-G57</f>
        <v>121805</v>
      </c>
    </row>
    <row r="59" spans="1:7">
      <c r="F59" s="8"/>
      <c r="G59" s="65"/>
    </row>
    <row r="60" spans="1:7">
      <c r="F60" s="8"/>
    </row>
    <row r="61" spans="1:7">
      <c r="F61" s="8"/>
    </row>
    <row r="63" spans="1:7">
      <c r="F63" s="20"/>
    </row>
    <row r="64" spans="1:7">
      <c r="F64" s="20"/>
    </row>
    <row r="65" spans="6:6">
      <c r="F65" s="65"/>
    </row>
    <row r="66" spans="6:6">
      <c r="F66" s="8"/>
    </row>
    <row r="68" spans="6:6">
      <c r="F68" s="8"/>
    </row>
  </sheetData>
  <mergeCells count="40">
    <mergeCell ref="A2:B4"/>
    <mergeCell ref="A49:B49"/>
    <mergeCell ref="A31:B31"/>
    <mergeCell ref="A36:B36"/>
    <mergeCell ref="A37:B37"/>
    <mergeCell ref="A56:B56"/>
    <mergeCell ref="A40:B40"/>
    <mergeCell ref="A41:B41"/>
    <mergeCell ref="A44:B44"/>
    <mergeCell ref="A45:B45"/>
    <mergeCell ref="A39:B39"/>
    <mergeCell ref="A58:B58"/>
    <mergeCell ref="A50:B50"/>
    <mergeCell ref="A51:B51"/>
    <mergeCell ref="A52:B52"/>
    <mergeCell ref="A53:B53"/>
    <mergeCell ref="A54:B54"/>
    <mergeCell ref="A55:B55"/>
    <mergeCell ref="A57:B57"/>
    <mergeCell ref="C2:G2"/>
    <mergeCell ref="C3:G3"/>
    <mergeCell ref="A43:B43"/>
    <mergeCell ref="A42:B42"/>
    <mergeCell ref="A5:B6"/>
    <mergeCell ref="A24:B24"/>
    <mergeCell ref="A7:B7"/>
    <mergeCell ref="A8:B8"/>
    <mergeCell ref="A9:B9"/>
    <mergeCell ref="A11:B11"/>
    <mergeCell ref="A12:B12"/>
    <mergeCell ref="A13:B13"/>
    <mergeCell ref="A14:B14"/>
    <mergeCell ref="A23:B23"/>
    <mergeCell ref="A38:B38"/>
    <mergeCell ref="C4:G4"/>
    <mergeCell ref="C5:C6"/>
    <mergeCell ref="D5:D6"/>
    <mergeCell ref="E5:E6"/>
    <mergeCell ref="F5:F6"/>
    <mergeCell ref="G5:G6"/>
  </mergeCells>
  <pageMargins left="0.19685039370078741" right="0.19685039370078741" top="0.15748031496062992" bottom="0.15748031496062992" header="0.23622047244094491" footer="0.19685039370078741"/>
  <pageSetup paperSize="9" scale="77" fitToHeight="2" orientation="landscape" r:id="rId1"/>
  <drawing r:id="rId2"/>
  <legacyDrawing r:id="rId3"/>
  <oleObjects>
    <mc:AlternateContent xmlns:mc="http://schemas.openxmlformats.org/markup-compatibility/2006">
      <mc:Choice Requires="x14">
        <oleObject progId="MSPhotoEd.3" shapeId="1026" r:id="rId4">
          <objectPr defaultSize="0" autoPict="0" r:id="rId5">
            <anchor moveWithCells="1" sizeWithCells="1">
              <from>
                <xdr:col>0</xdr:col>
                <xdr:colOff>161925</xdr:colOff>
                <xdr:row>1</xdr:row>
                <xdr:rowOff>57150</xdr:rowOff>
              </from>
              <to>
                <xdr:col>1</xdr:col>
                <xdr:colOff>762000</xdr:colOff>
                <xdr:row>3</xdr:row>
                <xdr:rowOff>161925</xdr:rowOff>
              </to>
            </anchor>
          </objectPr>
        </oleObject>
      </mc:Choice>
      <mc:Fallback>
        <oleObject progId="MSPhotoEd.3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66"/>
  <sheetViews>
    <sheetView workbookViewId="0">
      <selection activeCell="C1" sqref="A1:XFD1"/>
    </sheetView>
  </sheetViews>
  <sheetFormatPr defaultColWidth="9.140625" defaultRowHeight="15"/>
  <cols>
    <col min="1" max="1" width="3" style="7" customWidth="1"/>
    <col min="2" max="2" width="65.85546875" style="7" customWidth="1"/>
    <col min="3" max="3" width="15.28515625" style="7" customWidth="1"/>
    <col min="4" max="4" width="17.28515625" style="7" customWidth="1"/>
    <col min="5" max="5" width="12.28515625" style="7" customWidth="1"/>
    <col min="6" max="6" width="15" style="7" customWidth="1"/>
    <col min="7" max="7" width="16.28515625" style="7" customWidth="1"/>
    <col min="8" max="8" width="15.28515625" style="7" customWidth="1"/>
    <col min="9" max="9" width="17.5703125" style="7" customWidth="1"/>
    <col min="10" max="14" width="9.140625" style="7" customWidth="1"/>
    <col min="15" max="15" width="14" style="7" customWidth="1"/>
    <col min="16" max="16" width="9.5703125" style="7" customWidth="1"/>
    <col min="17" max="17" width="17.7109375" style="7" customWidth="1"/>
    <col min="18" max="18" width="16.85546875" style="7" customWidth="1"/>
    <col min="19" max="19" width="12.140625" style="7" customWidth="1"/>
    <col min="20" max="20" width="9.140625" style="7"/>
    <col min="21" max="21" width="11.5703125" style="7" customWidth="1"/>
    <col min="22" max="16384" width="9.140625" style="7"/>
  </cols>
  <sheetData>
    <row r="2" spans="1:16" ht="34.5" customHeight="1">
      <c r="A2" s="194"/>
      <c r="B2" s="194"/>
      <c r="C2" s="151" t="s">
        <v>84</v>
      </c>
      <c r="D2" s="152"/>
      <c r="E2" s="152"/>
      <c r="F2" s="152"/>
      <c r="G2" s="152"/>
      <c r="H2" s="153"/>
    </row>
    <row r="3" spans="1:16" ht="21" customHeight="1">
      <c r="A3" s="194"/>
      <c r="B3" s="194"/>
      <c r="C3" s="151" t="s">
        <v>51</v>
      </c>
      <c r="D3" s="154"/>
      <c r="E3" s="154"/>
      <c r="F3" s="154"/>
      <c r="G3" s="154"/>
      <c r="H3" s="155"/>
    </row>
    <row r="4" spans="1:16" ht="21" customHeight="1">
      <c r="A4" s="194"/>
      <c r="B4" s="194"/>
      <c r="C4" s="151" t="s">
        <v>81</v>
      </c>
      <c r="D4" s="152"/>
      <c r="E4" s="152"/>
      <c r="F4" s="152"/>
      <c r="G4" s="152"/>
      <c r="H4" s="153"/>
    </row>
    <row r="5" spans="1:16" ht="12.75" customHeight="1">
      <c r="A5" s="158"/>
      <c r="B5" s="158"/>
      <c r="C5" s="150" t="s">
        <v>55</v>
      </c>
      <c r="D5" s="150" t="s">
        <v>56</v>
      </c>
      <c r="E5" s="150" t="s">
        <v>57</v>
      </c>
      <c r="F5" s="150" t="s">
        <v>58</v>
      </c>
      <c r="G5" s="150" t="s">
        <v>59</v>
      </c>
      <c r="H5" s="150" t="s">
        <v>0</v>
      </c>
    </row>
    <row r="6" spans="1:16" ht="24" customHeight="1">
      <c r="A6" s="158"/>
      <c r="B6" s="158"/>
      <c r="C6" s="150"/>
      <c r="D6" s="150"/>
      <c r="E6" s="150"/>
      <c r="F6" s="150"/>
      <c r="G6" s="150"/>
      <c r="H6" s="150"/>
    </row>
    <row r="7" spans="1:16" ht="13.5" customHeight="1">
      <c r="A7" s="160" t="s">
        <v>1</v>
      </c>
      <c r="B7" s="160"/>
      <c r="C7" s="130"/>
      <c r="D7" s="130"/>
      <c r="E7" s="130"/>
      <c r="F7" s="130"/>
      <c r="G7" s="130"/>
      <c r="H7" s="130"/>
    </row>
    <row r="8" spans="1:16" ht="13.5" customHeight="1">
      <c r="A8" s="180" t="s">
        <v>2</v>
      </c>
      <c r="B8" s="181"/>
      <c r="C8" s="33">
        <v>12874945</v>
      </c>
      <c r="D8" s="33">
        <f>2181145+43185</f>
        <v>2224330</v>
      </c>
      <c r="E8" s="33">
        <f>874642+15726</f>
        <v>890368</v>
      </c>
      <c r="F8" s="33">
        <v>282624.96000000002</v>
      </c>
      <c r="G8" s="113">
        <v>854327.04</v>
      </c>
      <c r="H8" s="33">
        <f>C8+D8+E8+F8+G8</f>
        <v>17126595</v>
      </c>
      <c r="I8" s="8"/>
    </row>
    <row r="9" spans="1:16" ht="13.5" customHeight="1">
      <c r="A9" s="183" t="s">
        <v>4</v>
      </c>
      <c r="B9" s="183"/>
      <c r="C9" s="33"/>
      <c r="D9" s="33"/>
      <c r="E9" s="33"/>
      <c r="F9" s="33"/>
      <c r="G9" s="114"/>
      <c r="H9" s="38">
        <f>SUM(C9:G9)</f>
        <v>0</v>
      </c>
      <c r="I9" s="20"/>
    </row>
    <row r="10" spans="1:16" ht="12" customHeight="1">
      <c r="A10" s="15"/>
      <c r="B10" s="115" t="s">
        <v>5</v>
      </c>
      <c r="C10" s="33">
        <f>62203+21450+36137+1191+513500+12031+108413+635077</f>
        <v>1390002</v>
      </c>
      <c r="D10" s="33">
        <f>178183/2</f>
        <v>89091.5</v>
      </c>
      <c r="E10" s="33">
        <v>0</v>
      </c>
      <c r="F10" s="33"/>
      <c r="G10" s="33">
        <v>0</v>
      </c>
      <c r="H10" s="33">
        <f>C10+D10+E10+F10+G10</f>
        <v>1479093.5</v>
      </c>
      <c r="I10" s="8"/>
      <c r="O10" s="8"/>
    </row>
    <row r="11" spans="1:16" ht="15.75" customHeight="1">
      <c r="A11" s="165" t="s">
        <v>6</v>
      </c>
      <c r="B11" s="165"/>
      <c r="C11" s="3">
        <f>SUM(C8:C10)</f>
        <v>14264947</v>
      </c>
      <c r="D11" s="3">
        <f>SUM(D8:D10)</f>
        <v>2313421.5</v>
      </c>
      <c r="E11" s="3">
        <f>SUM(E8:E10)</f>
        <v>890368</v>
      </c>
      <c r="F11" s="3">
        <f t="shared" ref="F11:G11" si="0">SUM(F8:F10)</f>
        <v>282624.96000000002</v>
      </c>
      <c r="G11" s="3">
        <f t="shared" si="0"/>
        <v>854327.04</v>
      </c>
      <c r="H11" s="3">
        <f>SUM(H8:H10)</f>
        <v>18605688.5</v>
      </c>
      <c r="I11" s="65"/>
      <c r="O11" s="20"/>
    </row>
    <row r="12" spans="1:16" ht="14.25" customHeight="1">
      <c r="A12" s="182" t="s">
        <v>7</v>
      </c>
      <c r="B12" s="182"/>
      <c r="C12" s="116"/>
      <c r="D12" s="116"/>
      <c r="E12" s="116"/>
      <c r="F12" s="116"/>
      <c r="G12" s="117"/>
      <c r="H12" s="97"/>
      <c r="I12" s="65"/>
    </row>
    <row r="13" spans="1:16" ht="13.5" customHeight="1">
      <c r="A13" s="183" t="s">
        <v>8</v>
      </c>
      <c r="B13" s="183"/>
      <c r="C13" s="38">
        <v>946992</v>
      </c>
      <c r="D13" s="38">
        <v>9519</v>
      </c>
      <c r="E13" s="118">
        <v>4687</v>
      </c>
      <c r="F13" s="38">
        <v>10186</v>
      </c>
      <c r="G13" s="111">
        <v>4119</v>
      </c>
      <c r="H13" s="119">
        <f>SUM(C13:G13)</f>
        <v>975503</v>
      </c>
      <c r="O13" s="8"/>
      <c r="P13" s="8"/>
    </row>
    <row r="14" spans="1:16" ht="13.5" customHeight="1">
      <c r="A14" s="183" t="s">
        <v>9</v>
      </c>
      <c r="B14" s="183"/>
      <c r="C14" s="33"/>
      <c r="D14" s="33"/>
      <c r="E14" s="109"/>
      <c r="F14" s="33"/>
      <c r="G14" s="95"/>
      <c r="H14" s="96">
        <v>0</v>
      </c>
    </row>
    <row r="15" spans="1:16" ht="12.75" hidden="1" customHeight="1">
      <c r="A15" s="15"/>
      <c r="B15" s="43" t="s">
        <v>10</v>
      </c>
      <c r="C15" s="17"/>
      <c r="D15" s="17"/>
      <c r="E15" s="120"/>
      <c r="F15" s="17"/>
      <c r="G15" s="17"/>
      <c r="H15" s="96">
        <f t="shared" ref="H15:H23" si="1">SUM(C15:G15)</f>
        <v>0</v>
      </c>
    </row>
    <row r="16" spans="1:16" ht="12" customHeight="1">
      <c r="A16" s="15"/>
      <c r="B16" s="43" t="s">
        <v>52</v>
      </c>
      <c r="C16" s="17">
        <v>641489</v>
      </c>
      <c r="D16" s="17">
        <v>103646</v>
      </c>
      <c r="E16" s="120">
        <v>50894</v>
      </c>
      <c r="F16" s="17">
        <v>12183</v>
      </c>
      <c r="G16" s="17">
        <v>22181</v>
      </c>
      <c r="H16" s="96">
        <f t="shared" si="1"/>
        <v>830393</v>
      </c>
      <c r="O16" s="8"/>
    </row>
    <row r="17" spans="1:21" ht="12.75" customHeight="1">
      <c r="A17" s="15"/>
      <c r="B17" s="43" t="s">
        <v>11</v>
      </c>
      <c r="C17" s="17">
        <v>125713</v>
      </c>
      <c r="D17" s="17">
        <v>20464</v>
      </c>
      <c r="E17" s="120">
        <v>8212</v>
      </c>
      <c r="F17" s="17">
        <v>2648</v>
      </c>
      <c r="G17" s="121">
        <v>8025</v>
      </c>
      <c r="H17" s="96">
        <f t="shared" si="1"/>
        <v>165062</v>
      </c>
      <c r="O17" s="8"/>
    </row>
    <row r="18" spans="1:21" ht="12" customHeight="1">
      <c r="A18" s="15"/>
      <c r="B18" s="43" t="s">
        <v>12</v>
      </c>
      <c r="C18" s="17"/>
      <c r="D18" s="17"/>
      <c r="E18" s="120"/>
      <c r="F18" s="17"/>
      <c r="G18" s="17"/>
      <c r="H18" s="96">
        <f t="shared" si="1"/>
        <v>0</v>
      </c>
    </row>
    <row r="19" spans="1:21" ht="12" customHeight="1">
      <c r="A19" s="15"/>
      <c r="B19" s="43" t="s">
        <v>13</v>
      </c>
      <c r="C19" s="17"/>
      <c r="D19" s="17"/>
      <c r="E19" s="120"/>
      <c r="F19" s="17"/>
      <c r="G19" s="17"/>
      <c r="H19" s="96">
        <f t="shared" si="1"/>
        <v>0</v>
      </c>
    </row>
    <row r="20" spans="1:21" ht="12.75" customHeight="1">
      <c r="A20" s="15"/>
      <c r="B20" s="43" t="s">
        <v>14</v>
      </c>
      <c r="C20" s="17"/>
      <c r="D20" s="17"/>
      <c r="E20" s="120"/>
      <c r="F20" s="17"/>
      <c r="G20" s="17"/>
      <c r="H20" s="96">
        <f t="shared" si="1"/>
        <v>0</v>
      </c>
    </row>
    <row r="21" spans="1:21" ht="13.5" customHeight="1">
      <c r="A21" s="15"/>
      <c r="B21" s="43" t="s">
        <v>70</v>
      </c>
      <c r="C21" s="17">
        <v>501585</v>
      </c>
      <c r="D21" s="17"/>
      <c r="E21" s="120"/>
      <c r="F21" s="17">
        <v>15549</v>
      </c>
      <c r="G21" s="17"/>
      <c r="H21" s="96">
        <f t="shared" si="1"/>
        <v>517134</v>
      </c>
      <c r="O21" s="8"/>
    </row>
    <row r="22" spans="1:21" ht="12" customHeight="1">
      <c r="A22" s="15"/>
      <c r="B22" s="43" t="s">
        <v>15</v>
      </c>
      <c r="C22" s="33">
        <v>1028212</v>
      </c>
      <c r="D22" s="33">
        <v>2093421</v>
      </c>
      <c r="E22" s="109">
        <v>196320</v>
      </c>
      <c r="F22" s="33">
        <v>6025</v>
      </c>
      <c r="G22" s="95">
        <v>24128</v>
      </c>
      <c r="H22" s="96">
        <f t="shared" si="1"/>
        <v>3348106</v>
      </c>
      <c r="I22" s="8"/>
      <c r="O22" s="8"/>
    </row>
    <row r="23" spans="1:21" ht="15" customHeight="1">
      <c r="A23" s="146" t="s">
        <v>16</v>
      </c>
      <c r="B23" s="146"/>
      <c r="C23" s="33">
        <f>380294+5628</f>
        <v>385922</v>
      </c>
      <c r="D23" s="33">
        <v>95425</v>
      </c>
      <c r="E23" s="109">
        <v>52031</v>
      </c>
      <c r="F23" s="33">
        <v>866</v>
      </c>
      <c r="G23" s="121">
        <v>2624</v>
      </c>
      <c r="H23" s="96">
        <f t="shared" si="1"/>
        <v>536868</v>
      </c>
      <c r="I23" s="8"/>
      <c r="O23" s="8"/>
    </row>
    <row r="24" spans="1:21" ht="12.75" customHeight="1">
      <c r="A24" s="146" t="s">
        <v>17</v>
      </c>
      <c r="B24" s="146"/>
      <c r="C24" s="33"/>
      <c r="D24" s="33"/>
      <c r="E24" s="109"/>
      <c r="F24" s="33"/>
      <c r="G24" s="33"/>
      <c r="H24" s="96"/>
      <c r="I24" s="8"/>
    </row>
    <row r="25" spans="1:21" ht="15" customHeight="1">
      <c r="A25" s="15"/>
      <c r="B25" s="122" t="s">
        <v>18</v>
      </c>
      <c r="C25" s="33">
        <v>6297192</v>
      </c>
      <c r="D25" s="33">
        <v>411697</v>
      </c>
      <c r="E25" s="109">
        <v>250503</v>
      </c>
      <c r="F25" s="33">
        <v>120673</v>
      </c>
      <c r="G25" s="33">
        <v>598250</v>
      </c>
      <c r="H25" s="96">
        <f>SUM(C25:G25)</f>
        <v>7678315</v>
      </c>
      <c r="I25" s="8"/>
      <c r="O25" s="8"/>
    </row>
    <row r="26" spans="1:21" ht="13.5" customHeight="1">
      <c r="A26" s="15"/>
      <c r="B26" s="122" t="s">
        <v>19</v>
      </c>
      <c r="C26" s="33">
        <v>2177790</v>
      </c>
      <c r="D26" s="33">
        <v>155952</v>
      </c>
      <c r="E26" s="109">
        <v>84860</v>
      </c>
      <c r="F26" s="33">
        <v>40349</v>
      </c>
      <c r="G26" s="33">
        <v>194966</v>
      </c>
      <c r="H26" s="96">
        <f>SUM(C26:G26)</f>
        <v>2653917</v>
      </c>
      <c r="I26" s="8"/>
      <c r="O26" s="8"/>
    </row>
    <row r="27" spans="1:21" ht="12.75" customHeight="1">
      <c r="A27" s="15"/>
      <c r="B27" s="122" t="s">
        <v>20</v>
      </c>
      <c r="C27" s="123">
        <v>372633</v>
      </c>
      <c r="D27" s="33">
        <v>25661</v>
      </c>
      <c r="E27" s="109">
        <v>15910</v>
      </c>
      <c r="F27" s="33">
        <v>7448</v>
      </c>
      <c r="G27" s="33">
        <v>38895</v>
      </c>
      <c r="H27" s="96">
        <f>SUM(C27:G27)</f>
        <v>460547</v>
      </c>
      <c r="I27" s="8"/>
      <c r="O27" s="8"/>
    </row>
    <row r="28" spans="1:21" ht="9.75" customHeight="1">
      <c r="A28" s="15"/>
      <c r="B28" s="122" t="s">
        <v>21</v>
      </c>
      <c r="C28" s="33"/>
      <c r="D28" s="33"/>
      <c r="E28" s="33"/>
      <c r="F28" s="33"/>
      <c r="G28" s="33"/>
      <c r="H28" s="96">
        <f>SUM(C28:G28)</f>
        <v>0</v>
      </c>
    </row>
    <row r="29" spans="1:21" ht="13.5" customHeight="1">
      <c r="A29" s="15"/>
      <c r="B29" s="122" t="s">
        <v>22</v>
      </c>
      <c r="C29" s="33">
        <f>290604+320477+10000-128-29824</f>
        <v>591129</v>
      </c>
      <c r="D29" s="33">
        <v>15847</v>
      </c>
      <c r="E29" s="109">
        <v>7046</v>
      </c>
      <c r="F29" s="33">
        <v>4153</v>
      </c>
      <c r="G29" s="95">
        <v>14952</v>
      </c>
      <c r="H29" s="96">
        <f>SUM(C29:G29)</f>
        <v>633127</v>
      </c>
      <c r="I29" s="8"/>
      <c r="O29" s="8" t="s">
        <v>73</v>
      </c>
      <c r="P29" s="8"/>
      <c r="Q29" s="8"/>
      <c r="R29" s="8"/>
      <c r="S29" s="8"/>
      <c r="T29" s="8"/>
      <c r="U29" s="8"/>
    </row>
    <row r="30" spans="1:21" ht="15" hidden="1" customHeight="1">
      <c r="A30" s="15"/>
      <c r="B30" s="34"/>
      <c r="C30" s="33"/>
      <c r="D30" s="33"/>
      <c r="E30" s="109"/>
      <c r="F30" s="33"/>
      <c r="G30" s="95"/>
      <c r="H30" s="96"/>
      <c r="I30" s="21"/>
      <c r="O30" s="8"/>
      <c r="P30" s="8"/>
      <c r="T30" s="8"/>
    </row>
    <row r="31" spans="1:21" ht="13.5" customHeight="1">
      <c r="A31" s="146" t="s">
        <v>23</v>
      </c>
      <c r="B31" s="146"/>
      <c r="C31" s="33"/>
      <c r="D31" s="33"/>
      <c r="E31" s="109"/>
      <c r="F31" s="33"/>
      <c r="G31" s="95"/>
      <c r="H31" s="96">
        <f t="shared" ref="H31:H40" si="2">SUM(C31:G31)</f>
        <v>0</v>
      </c>
      <c r="I31" s="8"/>
      <c r="J31" s="8"/>
      <c r="K31" s="8"/>
      <c r="L31" s="8"/>
      <c r="M31" s="8"/>
      <c r="O31" s="8"/>
    </row>
    <row r="32" spans="1:21" ht="24" customHeight="1">
      <c r="A32" s="36"/>
      <c r="B32" s="122" t="s">
        <v>24</v>
      </c>
      <c r="C32" s="17">
        <v>1083</v>
      </c>
      <c r="D32" s="17">
        <v>35734</v>
      </c>
      <c r="E32" s="120">
        <f>28048+319</f>
        <v>28367</v>
      </c>
      <c r="F32" s="17"/>
      <c r="G32" s="121">
        <v>17505</v>
      </c>
      <c r="H32" s="96">
        <f t="shared" si="2"/>
        <v>82689</v>
      </c>
      <c r="O32" s="8"/>
    </row>
    <row r="33" spans="1:15" ht="18.75" customHeight="1">
      <c r="A33" s="36"/>
      <c r="B33" s="122" t="s">
        <v>25</v>
      </c>
      <c r="C33" s="17">
        <f>313660+1372</f>
        <v>315032</v>
      </c>
      <c r="D33" s="17">
        <v>346499</v>
      </c>
      <c r="E33" s="120">
        <v>8574</v>
      </c>
      <c r="F33" s="17">
        <v>747</v>
      </c>
      <c r="G33" s="121">
        <v>17727</v>
      </c>
      <c r="H33" s="96">
        <f t="shared" si="2"/>
        <v>688579</v>
      </c>
      <c r="I33" s="8"/>
      <c r="J33" s="8"/>
      <c r="K33" s="8"/>
      <c r="L33" s="8"/>
      <c r="M33" s="8"/>
      <c r="O33" s="8"/>
    </row>
    <row r="34" spans="1:15" ht="14.25" customHeight="1">
      <c r="A34" s="36"/>
      <c r="B34" s="122" t="s">
        <v>26</v>
      </c>
      <c r="C34" s="17"/>
      <c r="D34" s="17"/>
      <c r="E34" s="120"/>
      <c r="F34" s="17"/>
      <c r="G34" s="17"/>
      <c r="H34" s="96">
        <f t="shared" si="2"/>
        <v>0</v>
      </c>
      <c r="I34" s="8"/>
    </row>
    <row r="35" spans="1:15" ht="35.25" hidden="1" customHeight="1">
      <c r="A35" s="36"/>
      <c r="B35" s="124" t="s">
        <v>27</v>
      </c>
      <c r="C35" s="17"/>
      <c r="D35" s="17"/>
      <c r="E35" s="120"/>
      <c r="F35" s="17"/>
      <c r="G35" s="17"/>
      <c r="H35" s="96">
        <f t="shared" si="2"/>
        <v>0</v>
      </c>
      <c r="I35" s="8"/>
    </row>
    <row r="36" spans="1:15" ht="24.75" customHeight="1">
      <c r="A36" s="146" t="s">
        <v>53</v>
      </c>
      <c r="B36" s="146"/>
      <c r="C36" s="33"/>
      <c r="D36" s="33"/>
      <c r="E36" s="109"/>
      <c r="F36" s="33"/>
      <c r="G36" s="33"/>
      <c r="H36" s="96">
        <f t="shared" si="2"/>
        <v>0</v>
      </c>
    </row>
    <row r="37" spans="1:15" ht="13.5" customHeight="1">
      <c r="A37" s="146" t="s">
        <v>29</v>
      </c>
      <c r="B37" s="146"/>
      <c r="C37" s="33"/>
      <c r="D37" s="33"/>
      <c r="E37" s="109"/>
      <c r="F37" s="33"/>
      <c r="G37" s="33"/>
      <c r="H37" s="96">
        <f t="shared" si="2"/>
        <v>0</v>
      </c>
    </row>
    <row r="38" spans="1:15" ht="11.25" customHeight="1">
      <c r="A38" s="146" t="s">
        <v>30</v>
      </c>
      <c r="B38" s="146"/>
      <c r="C38" s="33"/>
      <c r="D38" s="33"/>
      <c r="E38" s="109"/>
      <c r="F38" s="33"/>
      <c r="G38" s="33"/>
      <c r="H38" s="96">
        <f t="shared" si="2"/>
        <v>0</v>
      </c>
    </row>
    <row r="39" spans="1:15" ht="12.75" customHeight="1">
      <c r="A39" s="146" t="s">
        <v>31</v>
      </c>
      <c r="B39" s="146"/>
      <c r="C39" s="33">
        <f>71806+10864</f>
        <v>82670</v>
      </c>
      <c r="D39" s="33">
        <v>12153</v>
      </c>
      <c r="E39" s="109">
        <v>4877</v>
      </c>
      <c r="F39" s="33">
        <v>1573</v>
      </c>
      <c r="G39" s="125">
        <v>4766</v>
      </c>
      <c r="H39" s="96">
        <f t="shared" si="2"/>
        <v>106039</v>
      </c>
      <c r="I39" s="8"/>
      <c r="O39" s="8"/>
    </row>
    <row r="40" spans="1:15" ht="15" customHeight="1">
      <c r="A40" s="165" t="s">
        <v>32</v>
      </c>
      <c r="B40" s="165"/>
      <c r="C40" s="3">
        <f>SUM(C13:C39)</f>
        <v>13467442</v>
      </c>
      <c r="D40" s="3">
        <f>SUM(D13:D39)</f>
        <v>3326018</v>
      </c>
      <c r="E40" s="3">
        <f t="shared" ref="E40:G40" si="3">SUM(E13:E39)</f>
        <v>712281</v>
      </c>
      <c r="F40" s="3">
        <f t="shared" si="3"/>
        <v>222400</v>
      </c>
      <c r="G40" s="3">
        <f t="shared" si="3"/>
        <v>948138</v>
      </c>
      <c r="H40" s="3">
        <f t="shared" si="2"/>
        <v>18676279</v>
      </c>
      <c r="O40" s="8"/>
    </row>
    <row r="41" spans="1:15" ht="27" customHeight="1">
      <c r="A41" s="167" t="s">
        <v>33</v>
      </c>
      <c r="B41" s="168"/>
      <c r="C41" s="3">
        <f t="shared" ref="C41:G41" si="4">C11-C40</f>
        <v>797505</v>
      </c>
      <c r="D41" s="3">
        <f t="shared" si="4"/>
        <v>-1012596.5</v>
      </c>
      <c r="E41" s="3">
        <f t="shared" si="4"/>
        <v>178087</v>
      </c>
      <c r="F41" s="3">
        <f t="shared" si="4"/>
        <v>60224.960000000021</v>
      </c>
      <c r="G41" s="3">
        <f t="shared" si="4"/>
        <v>-93810.959999999963</v>
      </c>
      <c r="H41" s="3">
        <f>H11-H40</f>
        <v>-70590.5</v>
      </c>
    </row>
    <row r="42" spans="1:15" ht="12.75" customHeight="1">
      <c r="A42" s="182" t="s">
        <v>34</v>
      </c>
      <c r="B42" s="182"/>
      <c r="C42" s="4"/>
      <c r="D42" s="4"/>
      <c r="E42" s="116"/>
      <c r="F42" s="4"/>
      <c r="G42" s="126"/>
      <c r="H42" s="119">
        <f>SUM(C42:G42)</f>
        <v>0</v>
      </c>
      <c r="I42" s="8"/>
    </row>
    <row r="43" spans="1:15" ht="13.5" customHeight="1">
      <c r="A43" s="146" t="s">
        <v>35</v>
      </c>
      <c r="B43" s="146"/>
      <c r="C43" s="38"/>
      <c r="D43" s="38"/>
      <c r="E43" s="39"/>
      <c r="F43" s="38"/>
      <c r="G43" s="107"/>
      <c r="H43" s="108">
        <v>0</v>
      </c>
      <c r="I43" s="20"/>
    </row>
    <row r="44" spans="1:15" ht="12.75" customHeight="1">
      <c r="A44" s="146" t="s">
        <v>37</v>
      </c>
      <c r="B44" s="146"/>
      <c r="C44" s="33"/>
      <c r="D44" s="33"/>
      <c r="E44" s="39"/>
      <c r="F44" s="33"/>
      <c r="G44" s="109"/>
      <c r="H44" s="33">
        <f>SUM(C44:G44)</f>
        <v>0</v>
      </c>
    </row>
    <row r="45" spans="1:15" ht="12.75" customHeight="1">
      <c r="A45" s="146" t="s">
        <v>38</v>
      </c>
      <c r="B45" s="146"/>
      <c r="C45" s="33"/>
      <c r="D45" s="33"/>
      <c r="E45" s="39"/>
      <c r="F45" s="33"/>
      <c r="G45" s="109"/>
      <c r="H45" s="33">
        <f>SUM(C45:G45)</f>
        <v>0</v>
      </c>
      <c r="I45" s="21"/>
    </row>
    <row r="46" spans="1:15" ht="13.5" customHeight="1">
      <c r="A46" s="15"/>
      <c r="B46" s="112" t="s">
        <v>39</v>
      </c>
      <c r="C46" s="17">
        <v>71</v>
      </c>
      <c r="D46" s="17">
        <v>533</v>
      </c>
      <c r="E46" s="17">
        <v>5</v>
      </c>
      <c r="F46" s="17">
        <v>2</v>
      </c>
      <c r="G46" s="17">
        <v>5</v>
      </c>
      <c r="H46" s="17">
        <f>SUM(C46:G46)</f>
        <v>616</v>
      </c>
    </row>
    <row r="47" spans="1:15" ht="12.75" customHeight="1">
      <c r="A47" s="15"/>
      <c r="B47" s="112" t="s">
        <v>40</v>
      </c>
      <c r="C47" s="33"/>
      <c r="D47" s="17">
        <v>44601</v>
      </c>
      <c r="E47" s="17"/>
      <c r="F47" s="17"/>
      <c r="G47" s="17"/>
      <c r="H47" s="17">
        <f>SUM(C47:G47)</f>
        <v>44601</v>
      </c>
    </row>
    <row r="48" spans="1:15" ht="12.75" customHeight="1">
      <c r="A48" s="15"/>
      <c r="B48" s="112" t="s">
        <v>36</v>
      </c>
      <c r="C48" s="33">
        <f>3151-3</f>
        <v>3148</v>
      </c>
      <c r="D48" s="17">
        <v>0</v>
      </c>
      <c r="E48" s="17">
        <v>214</v>
      </c>
      <c r="F48" s="17">
        <v>69</v>
      </c>
      <c r="G48" s="17">
        <v>209</v>
      </c>
      <c r="H48" s="17">
        <f>SUM(C48:G48)</f>
        <v>3640</v>
      </c>
    </row>
    <row r="49" spans="1:15">
      <c r="A49" s="146" t="s">
        <v>41</v>
      </c>
      <c r="B49" s="146"/>
      <c r="C49" s="33"/>
      <c r="D49" s="33"/>
      <c r="E49" s="39"/>
      <c r="F49" s="33"/>
      <c r="G49" s="127"/>
      <c r="H49" s="37">
        <v>0</v>
      </c>
    </row>
    <row r="50" spans="1:15" ht="15" customHeight="1">
      <c r="A50" s="167" t="s">
        <v>42</v>
      </c>
      <c r="B50" s="168"/>
      <c r="C50" s="3">
        <f>SUM(C43:C49)</f>
        <v>3219</v>
      </c>
      <c r="D50" s="3">
        <f>SUM(D43:D49)</f>
        <v>45134</v>
      </c>
      <c r="E50" s="3">
        <f>SUM(E43:E49)</f>
        <v>219</v>
      </c>
      <c r="F50" s="3">
        <f t="shared" ref="F50:G50" si="5">SUM(F43:F49)</f>
        <v>71</v>
      </c>
      <c r="G50" s="3">
        <f t="shared" si="5"/>
        <v>214</v>
      </c>
      <c r="H50" s="3">
        <f>SUM(C50:G50)</f>
        <v>48857</v>
      </c>
    </row>
    <row r="51" spans="1:15" ht="22.5" customHeight="1">
      <c r="A51" s="182" t="s">
        <v>43</v>
      </c>
      <c r="B51" s="182"/>
      <c r="C51" s="4"/>
      <c r="D51" s="4"/>
      <c r="E51" s="116"/>
      <c r="F51" s="4"/>
      <c r="G51" s="126"/>
      <c r="H51" s="4"/>
    </row>
    <row r="52" spans="1:15" ht="12" hidden="1" customHeight="1">
      <c r="A52" s="146" t="s">
        <v>44</v>
      </c>
      <c r="B52" s="146"/>
      <c r="C52" s="38"/>
      <c r="D52" s="39"/>
      <c r="E52" s="38"/>
      <c r="F52" s="39"/>
      <c r="G52" s="38"/>
      <c r="H52" s="96">
        <v>0</v>
      </c>
    </row>
    <row r="53" spans="1:15" ht="11.25" hidden="1" customHeight="1">
      <c r="A53" s="146" t="s">
        <v>45</v>
      </c>
      <c r="B53" s="146"/>
      <c r="C53" s="33"/>
      <c r="D53" s="39"/>
      <c r="E53" s="33"/>
      <c r="F53" s="39"/>
      <c r="G53" s="33"/>
      <c r="H53" s="96">
        <v>0</v>
      </c>
    </row>
    <row r="54" spans="1:15" ht="22.5" customHeight="1">
      <c r="A54" s="182" t="s">
        <v>46</v>
      </c>
      <c r="B54" s="182"/>
      <c r="C54" s="4"/>
      <c r="D54" s="116"/>
      <c r="E54" s="4"/>
      <c r="F54" s="116"/>
      <c r="G54" s="4"/>
      <c r="H54" s="97">
        <v>0</v>
      </c>
    </row>
    <row r="55" spans="1:15" ht="15" customHeight="1">
      <c r="A55" s="167" t="s">
        <v>47</v>
      </c>
      <c r="B55" s="168"/>
      <c r="C55" s="3">
        <f t="shared" ref="C55:H55" si="6">C41-C50</f>
        <v>794286</v>
      </c>
      <c r="D55" s="3">
        <f t="shared" si="6"/>
        <v>-1057730.5</v>
      </c>
      <c r="E55" s="3">
        <f t="shared" si="6"/>
        <v>177868</v>
      </c>
      <c r="F55" s="3">
        <f t="shared" si="6"/>
        <v>60153.960000000021</v>
      </c>
      <c r="G55" s="3">
        <f t="shared" si="6"/>
        <v>-94024.959999999963</v>
      </c>
      <c r="H55" s="3">
        <f t="shared" si="6"/>
        <v>-119447.5</v>
      </c>
    </row>
    <row r="56" spans="1:15" ht="15" customHeight="1">
      <c r="A56" s="180" t="s">
        <v>48</v>
      </c>
      <c r="B56" s="181"/>
      <c r="C56" s="38"/>
      <c r="D56" s="128"/>
      <c r="E56" s="38"/>
      <c r="F56" s="128"/>
      <c r="G56" s="38"/>
      <c r="H56" s="119"/>
    </row>
    <row r="57" spans="1:15" ht="12" customHeight="1">
      <c r="A57" s="15"/>
      <c r="B57" s="115" t="s">
        <v>49</v>
      </c>
      <c r="C57" s="33"/>
      <c r="D57" s="39"/>
      <c r="E57" s="33"/>
      <c r="F57" s="39"/>
      <c r="G57" s="33"/>
      <c r="H57" s="96">
        <f>SUM(C57:G57)</f>
        <v>0</v>
      </c>
    </row>
    <row r="58" spans="1:15" ht="15" customHeight="1">
      <c r="A58" s="167" t="s">
        <v>50</v>
      </c>
      <c r="B58" s="168"/>
      <c r="C58" s="3">
        <f t="shared" ref="C58:G58" si="7">C55-C57</f>
        <v>794286</v>
      </c>
      <c r="D58" s="3">
        <f t="shared" si="7"/>
        <v>-1057730.5</v>
      </c>
      <c r="E58" s="3">
        <f t="shared" si="7"/>
        <v>177868</v>
      </c>
      <c r="F58" s="3">
        <f t="shared" si="7"/>
        <v>60153.960000000021</v>
      </c>
      <c r="G58" s="3">
        <f t="shared" si="7"/>
        <v>-94024.959999999963</v>
      </c>
      <c r="H58" s="3">
        <f>H55-H57</f>
        <v>-119447.5</v>
      </c>
      <c r="I58" s="8" t="s">
        <v>73</v>
      </c>
      <c r="O58" s="8" t="s">
        <v>73</v>
      </c>
    </row>
    <row r="59" spans="1:15">
      <c r="A59" s="53"/>
      <c r="B59" s="53"/>
      <c r="H59" s="8"/>
      <c r="I59" s="7" t="s">
        <v>73</v>
      </c>
    </row>
    <row r="60" spans="1:15">
      <c r="A60" s="53"/>
      <c r="B60" s="53"/>
      <c r="D60" s="20"/>
    </row>
    <row r="61" spans="1:15">
      <c r="E61" s="8"/>
      <c r="H61" s="8"/>
    </row>
    <row r="62" spans="1:15">
      <c r="D62" s="8"/>
      <c r="E62" s="20"/>
      <c r="F62" s="20"/>
    </row>
    <row r="63" spans="1:15">
      <c r="D63" s="8"/>
      <c r="E63" s="20"/>
      <c r="F63" s="20"/>
    </row>
    <row r="64" spans="1:15">
      <c r="D64" s="8"/>
      <c r="E64" s="20"/>
      <c r="F64" s="20"/>
    </row>
    <row r="65" spans="4:6">
      <c r="D65" s="8"/>
      <c r="E65" s="20"/>
      <c r="F65" s="20"/>
    </row>
    <row r="66" spans="4:6">
      <c r="D66" s="8"/>
      <c r="E66" s="20"/>
      <c r="F66" s="20"/>
    </row>
  </sheetData>
  <mergeCells count="40">
    <mergeCell ref="A24:B24"/>
    <mergeCell ref="A31:B31"/>
    <mergeCell ref="A36:B36"/>
    <mergeCell ref="A37:B37"/>
    <mergeCell ref="C5:C6"/>
    <mergeCell ref="A11:B11"/>
    <mergeCell ref="A12:B12"/>
    <mergeCell ref="A13:B13"/>
    <mergeCell ref="A14:B14"/>
    <mergeCell ref="A23:B23"/>
    <mergeCell ref="A9:B9"/>
    <mergeCell ref="A56:B56"/>
    <mergeCell ref="A58:B58"/>
    <mergeCell ref="A53:B53"/>
    <mergeCell ref="A54:B54"/>
    <mergeCell ref="A55:B55"/>
    <mergeCell ref="A38:B38"/>
    <mergeCell ref="A39:B39"/>
    <mergeCell ref="A50:B50"/>
    <mergeCell ref="A51:B51"/>
    <mergeCell ref="A52:B52"/>
    <mergeCell ref="A41:B41"/>
    <mergeCell ref="A42:B42"/>
    <mergeCell ref="A43:B43"/>
    <mergeCell ref="A44:B44"/>
    <mergeCell ref="A45:B45"/>
    <mergeCell ref="A49:B49"/>
    <mergeCell ref="A40:B40"/>
    <mergeCell ref="C2:H2"/>
    <mergeCell ref="C4:H4"/>
    <mergeCell ref="A5:B6"/>
    <mergeCell ref="A7:B7"/>
    <mergeCell ref="A8:B8"/>
    <mergeCell ref="H5:H6"/>
    <mergeCell ref="D5:D6"/>
    <mergeCell ref="E5:E6"/>
    <mergeCell ref="F5:F6"/>
    <mergeCell ref="G5:G6"/>
    <mergeCell ref="C3:H3"/>
    <mergeCell ref="A2:B4"/>
  </mergeCells>
  <pageMargins left="0.15748031496062992" right="0.15748031496062992" top="0.15748031496062992" bottom="0.15748031496062992" header="0.55118110236220474" footer="0.19685039370078741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MSPhotoEd.3" shapeId="2049" r:id="rId4">
          <objectPr defaultSize="0" autoPict="0" r:id="rId5">
            <anchor moveWithCells="1" sizeWithCells="1">
              <from>
                <xdr:col>0</xdr:col>
                <xdr:colOff>180975</xdr:colOff>
                <xdr:row>1</xdr:row>
                <xdr:rowOff>57150</xdr:rowOff>
              </from>
              <to>
                <xdr:col>1</xdr:col>
                <xdr:colOff>923925</xdr:colOff>
                <xdr:row>3</xdr:row>
                <xdr:rowOff>123825</xdr:rowOff>
              </to>
            </anchor>
          </objectPr>
        </oleObject>
      </mc:Choice>
      <mc:Fallback>
        <oleObject progId="MSPhotoEd.3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Q60"/>
  <sheetViews>
    <sheetView workbookViewId="0">
      <selection activeCell="A2" sqref="A2:B4"/>
    </sheetView>
  </sheetViews>
  <sheetFormatPr defaultColWidth="9.140625" defaultRowHeight="15"/>
  <cols>
    <col min="1" max="1" width="3.42578125" style="7" customWidth="1"/>
    <col min="2" max="2" width="67.28515625" style="7" customWidth="1"/>
    <col min="3" max="3" width="15.28515625" style="7" customWidth="1"/>
    <col min="4" max="4" width="14" style="7" customWidth="1"/>
    <col min="5" max="5" width="14.7109375" style="7" customWidth="1"/>
    <col min="6" max="6" width="13.85546875" style="7" customWidth="1"/>
    <col min="7" max="7" width="15" style="7" customWidth="1"/>
    <col min="8" max="8" width="16" style="7" customWidth="1"/>
    <col min="9" max="9" width="14.140625" style="7" customWidth="1"/>
    <col min="10" max="10" width="1.140625" style="20" hidden="1" customWidth="1"/>
    <col min="11" max="11" width="12.7109375" style="7" customWidth="1"/>
    <col min="12" max="12" width="9.7109375" style="7" customWidth="1"/>
    <col min="13" max="13" width="9.42578125" style="7" customWidth="1"/>
    <col min="14" max="14" width="8.140625" style="7" customWidth="1"/>
    <col min="15" max="15" width="9" style="7" customWidth="1"/>
    <col min="16" max="16" width="17.85546875" style="7" customWidth="1"/>
    <col min="17" max="17" width="28.7109375" style="7" customWidth="1"/>
    <col min="18" max="16384" width="9.140625" style="7"/>
  </cols>
  <sheetData>
    <row r="2" spans="1:12" ht="26.25" customHeight="1">
      <c r="A2" s="194"/>
      <c r="B2" s="194"/>
      <c r="C2" s="151" t="s">
        <v>86</v>
      </c>
      <c r="D2" s="154"/>
      <c r="E2" s="154"/>
      <c r="F2" s="154"/>
      <c r="G2" s="154"/>
      <c r="H2" s="154"/>
      <c r="I2" s="155"/>
    </row>
    <row r="3" spans="1:12" ht="19.5" customHeight="1">
      <c r="A3" s="194"/>
      <c r="B3" s="194"/>
      <c r="C3" s="185" t="s">
        <v>51</v>
      </c>
      <c r="D3" s="185"/>
      <c r="E3" s="185"/>
      <c r="F3" s="185"/>
      <c r="G3" s="185"/>
      <c r="H3" s="185"/>
      <c r="I3" s="185"/>
    </row>
    <row r="4" spans="1:12" ht="22.5" customHeight="1">
      <c r="A4" s="194"/>
      <c r="B4" s="194"/>
      <c r="C4" s="185" t="s">
        <v>81</v>
      </c>
      <c r="D4" s="185"/>
      <c r="E4" s="185"/>
      <c r="F4" s="185"/>
      <c r="G4" s="185"/>
      <c r="H4" s="185"/>
      <c r="I4" s="185"/>
    </row>
    <row r="5" spans="1:12" ht="47.25" customHeight="1">
      <c r="A5" s="158"/>
      <c r="B5" s="158"/>
      <c r="C5" s="150" t="s">
        <v>62</v>
      </c>
      <c r="D5" s="150" t="s">
        <v>63</v>
      </c>
      <c r="E5" s="150" t="s">
        <v>64</v>
      </c>
      <c r="F5" s="150" t="s">
        <v>65</v>
      </c>
      <c r="G5" s="150" t="s">
        <v>66</v>
      </c>
      <c r="H5" s="150" t="s">
        <v>67</v>
      </c>
      <c r="I5" s="150" t="s">
        <v>0</v>
      </c>
      <c r="J5" s="187" t="s">
        <v>54</v>
      </c>
    </row>
    <row r="6" spans="1:12" ht="13.5" customHeight="1">
      <c r="A6" s="158"/>
      <c r="B6" s="158"/>
      <c r="C6" s="150"/>
      <c r="D6" s="150"/>
      <c r="E6" s="150"/>
      <c r="F6" s="150"/>
      <c r="G6" s="150"/>
      <c r="H6" s="150"/>
      <c r="I6" s="150"/>
      <c r="J6" s="188"/>
    </row>
    <row r="7" spans="1:12" ht="13.5" customHeight="1">
      <c r="A7" s="161" t="s">
        <v>1</v>
      </c>
      <c r="B7" s="169"/>
      <c r="C7" s="130"/>
      <c r="D7" s="130"/>
      <c r="E7" s="130"/>
      <c r="F7" s="130"/>
      <c r="G7" s="130"/>
      <c r="H7" s="130"/>
      <c r="I7" s="130"/>
    </row>
    <row r="8" spans="1:12" ht="18" customHeight="1">
      <c r="A8" s="136" t="s">
        <v>2</v>
      </c>
      <c r="B8" s="184"/>
      <c r="C8" s="28">
        <f>820102+27154+9214</f>
        <v>856470</v>
      </c>
      <c r="D8" s="48">
        <v>463576</v>
      </c>
      <c r="E8" s="28">
        <v>203194</v>
      </c>
      <c r="F8" s="48">
        <v>33824</v>
      </c>
      <c r="G8" s="77">
        <v>246745</v>
      </c>
      <c r="H8" s="28">
        <v>134124</v>
      </c>
      <c r="I8" s="96">
        <f>SUM(C8:H8)</f>
        <v>1937933</v>
      </c>
      <c r="J8" s="40">
        <v>1745492.41</v>
      </c>
    </row>
    <row r="9" spans="1:12" ht="14.25" customHeight="1">
      <c r="A9" s="140" t="s">
        <v>4</v>
      </c>
      <c r="B9" s="140"/>
      <c r="C9" s="28"/>
      <c r="D9" s="48"/>
      <c r="E9" s="28"/>
      <c r="F9" s="48"/>
      <c r="G9" s="28"/>
      <c r="H9" s="28"/>
      <c r="I9" s="96">
        <v>0</v>
      </c>
      <c r="J9" s="40"/>
    </row>
    <row r="10" spans="1:12" ht="12" customHeight="1">
      <c r="A10" s="14"/>
      <c r="B10" s="26" t="s">
        <v>5</v>
      </c>
      <c r="C10" s="28">
        <v>0</v>
      </c>
      <c r="D10" s="48"/>
      <c r="E10" s="28"/>
      <c r="F10" s="48"/>
      <c r="G10" s="28"/>
      <c r="H10" s="28"/>
      <c r="I10" s="96">
        <f>SUM(C10:H10)</f>
        <v>0</v>
      </c>
      <c r="J10" s="41"/>
    </row>
    <row r="11" spans="1:12" ht="15.75" customHeight="1">
      <c r="A11" s="144" t="s">
        <v>6</v>
      </c>
      <c r="B11" s="144"/>
      <c r="C11" s="3">
        <f t="shared" ref="C11:H11" si="0">SUM(C8:C10)</f>
        <v>856470</v>
      </c>
      <c r="D11" s="1">
        <f t="shared" si="0"/>
        <v>463576</v>
      </c>
      <c r="E11" s="3">
        <f t="shared" si="0"/>
        <v>203194</v>
      </c>
      <c r="F11" s="1">
        <f t="shared" si="0"/>
        <v>33824</v>
      </c>
      <c r="G11" s="80">
        <f t="shared" si="0"/>
        <v>246745</v>
      </c>
      <c r="H11" s="3">
        <f t="shared" si="0"/>
        <v>134124</v>
      </c>
      <c r="I11" s="2">
        <f>SUM(I8:I10)</f>
        <v>1937933</v>
      </c>
      <c r="J11" s="41">
        <f>J10+J8</f>
        <v>1745492.41</v>
      </c>
    </row>
    <row r="12" spans="1:12" ht="13.5" customHeight="1">
      <c r="A12" s="182" t="s">
        <v>7</v>
      </c>
      <c r="B12" s="182"/>
      <c r="C12" s="10"/>
      <c r="D12" s="11"/>
      <c r="E12" s="10"/>
      <c r="F12" s="11"/>
      <c r="G12" s="11"/>
      <c r="H12" s="10"/>
      <c r="I12" s="27"/>
    </row>
    <row r="13" spans="1:12" ht="17.25" customHeight="1">
      <c r="A13" s="140" t="s">
        <v>8</v>
      </c>
      <c r="B13" s="140"/>
      <c r="C13" s="28">
        <v>18638</v>
      </c>
      <c r="D13" s="31">
        <v>14208</v>
      </c>
      <c r="E13" s="77">
        <v>1837</v>
      </c>
      <c r="F13" s="48">
        <v>850</v>
      </c>
      <c r="G13" s="77">
        <v>1656</v>
      </c>
      <c r="H13" s="77">
        <v>876</v>
      </c>
      <c r="I13" s="96">
        <f>SUM(C13:H13)</f>
        <v>38065</v>
      </c>
      <c r="J13" s="40">
        <v>51468.75</v>
      </c>
      <c r="L13" s="20"/>
    </row>
    <row r="14" spans="1:12" ht="15" customHeight="1">
      <c r="A14" s="140" t="s">
        <v>9</v>
      </c>
      <c r="B14" s="140"/>
      <c r="C14" s="28"/>
      <c r="D14" s="28"/>
      <c r="E14" s="28"/>
      <c r="F14" s="48"/>
      <c r="G14" s="28"/>
      <c r="H14" s="28"/>
      <c r="I14" s="96">
        <f t="shared" ref="I14:I39" si="1">SUM(C14:H14)</f>
        <v>0</v>
      </c>
      <c r="J14" s="42"/>
      <c r="L14" s="20"/>
    </row>
    <row r="15" spans="1:12" ht="12.75" customHeight="1">
      <c r="A15" s="15"/>
      <c r="B15" s="43" t="s">
        <v>10</v>
      </c>
      <c r="C15" s="17"/>
      <c r="D15" s="17"/>
      <c r="E15" s="17"/>
      <c r="F15" s="55"/>
      <c r="G15" s="17"/>
      <c r="H15" s="17"/>
      <c r="I15" s="96">
        <f t="shared" si="1"/>
        <v>0</v>
      </c>
      <c r="J15" s="44"/>
      <c r="L15" s="35"/>
    </row>
    <row r="16" spans="1:12" ht="13.5" customHeight="1">
      <c r="A16" s="15"/>
      <c r="B16" s="43" t="s">
        <v>52</v>
      </c>
      <c r="C16" s="17">
        <v>2626</v>
      </c>
      <c r="D16" s="17">
        <v>37940</v>
      </c>
      <c r="E16" s="17">
        <v>401</v>
      </c>
      <c r="F16" s="55">
        <v>68</v>
      </c>
      <c r="G16" s="17">
        <v>491</v>
      </c>
      <c r="H16" s="17">
        <v>265</v>
      </c>
      <c r="I16" s="96">
        <f>SUM(C16:H16)</f>
        <v>41791</v>
      </c>
      <c r="J16" s="44">
        <v>2036.67</v>
      </c>
      <c r="L16" s="35"/>
    </row>
    <row r="17" spans="1:17" ht="12" customHeight="1">
      <c r="A17" s="15"/>
      <c r="B17" s="43" t="s">
        <v>11</v>
      </c>
      <c r="C17" s="17">
        <v>7570</v>
      </c>
      <c r="D17" s="17">
        <v>4360</v>
      </c>
      <c r="E17" s="17">
        <v>1899</v>
      </c>
      <c r="F17" s="55">
        <v>321</v>
      </c>
      <c r="G17" s="17">
        <v>2327</v>
      </c>
      <c r="H17" s="17">
        <v>1257</v>
      </c>
      <c r="I17" s="96">
        <f>SUM(C17:H17)</f>
        <v>17734</v>
      </c>
      <c r="J17" s="44">
        <v>16752.5</v>
      </c>
      <c r="L17" s="35"/>
    </row>
    <row r="18" spans="1:17" ht="15" customHeight="1">
      <c r="A18" s="15"/>
      <c r="B18" s="43" t="s">
        <v>12</v>
      </c>
      <c r="C18" s="17"/>
      <c r="D18" s="17"/>
      <c r="E18" s="17"/>
      <c r="F18" s="55"/>
      <c r="G18" s="17"/>
      <c r="H18" s="17"/>
      <c r="I18" s="96">
        <f t="shared" si="1"/>
        <v>0</v>
      </c>
      <c r="J18" s="44"/>
      <c r="L18" s="35"/>
    </row>
    <row r="19" spans="1:17" ht="9.75" customHeight="1">
      <c r="A19" s="15"/>
      <c r="B19" s="43" t="s">
        <v>13</v>
      </c>
      <c r="C19" s="17"/>
      <c r="D19" s="17"/>
      <c r="E19" s="17"/>
      <c r="F19" s="55"/>
      <c r="G19" s="17"/>
      <c r="H19" s="17"/>
      <c r="I19" s="96">
        <f t="shared" si="1"/>
        <v>0</v>
      </c>
      <c r="J19" s="44"/>
      <c r="L19" s="35"/>
    </row>
    <row r="20" spans="1:17" ht="14.25" customHeight="1">
      <c r="A20" s="15"/>
      <c r="B20" s="43" t="s">
        <v>14</v>
      </c>
      <c r="C20" s="17"/>
      <c r="D20" s="17"/>
      <c r="E20" s="17"/>
      <c r="F20" s="55"/>
      <c r="G20" s="17"/>
      <c r="H20" s="17"/>
      <c r="I20" s="96">
        <f t="shared" si="1"/>
        <v>0</v>
      </c>
      <c r="J20" s="44"/>
      <c r="L20" s="21"/>
    </row>
    <row r="21" spans="1:17" ht="14.25" customHeight="1">
      <c r="A21" s="15"/>
      <c r="B21" s="43" t="s">
        <v>71</v>
      </c>
      <c r="C21" s="17">
        <v>1094</v>
      </c>
      <c r="D21" s="17">
        <v>5810</v>
      </c>
      <c r="E21" s="17">
        <v>0</v>
      </c>
      <c r="F21" s="55"/>
      <c r="G21" s="17"/>
      <c r="H21" s="17"/>
      <c r="I21" s="96">
        <f t="shared" si="1"/>
        <v>6904</v>
      </c>
      <c r="J21" s="44">
        <v>1666</v>
      </c>
    </row>
    <row r="22" spans="1:17" ht="12" customHeight="1">
      <c r="A22" s="15"/>
      <c r="B22" s="43" t="s">
        <v>15</v>
      </c>
      <c r="C22" s="17">
        <v>51558</v>
      </c>
      <c r="D22" s="17">
        <v>11156</v>
      </c>
      <c r="E22" s="17">
        <v>4321</v>
      </c>
      <c r="F22" s="55">
        <v>730</v>
      </c>
      <c r="G22" s="17">
        <v>38095</v>
      </c>
      <c r="H22" s="17">
        <v>19841</v>
      </c>
      <c r="I22" s="96">
        <f t="shared" si="1"/>
        <v>125701</v>
      </c>
      <c r="J22" s="44">
        <v>13510</v>
      </c>
      <c r="K22" s="35"/>
      <c r="L22" s="35"/>
      <c r="M22" s="21"/>
    </row>
    <row r="23" spans="1:17" ht="15.75" customHeight="1">
      <c r="A23" s="134" t="s">
        <v>16</v>
      </c>
      <c r="B23" s="134"/>
      <c r="C23" s="28">
        <v>6435</v>
      </c>
      <c r="D23" s="28">
        <v>1426</v>
      </c>
      <c r="E23" s="28">
        <v>621</v>
      </c>
      <c r="F23" s="48">
        <v>105</v>
      </c>
      <c r="G23" s="28">
        <v>761</v>
      </c>
      <c r="H23" s="28">
        <v>411</v>
      </c>
      <c r="I23" s="96">
        <f t="shared" si="1"/>
        <v>9759</v>
      </c>
      <c r="J23" s="44">
        <v>3402.92</v>
      </c>
      <c r="K23" s="20"/>
      <c r="L23" s="20"/>
      <c r="M23" s="21"/>
    </row>
    <row r="24" spans="1:17" ht="12" customHeight="1">
      <c r="A24" s="134" t="s">
        <v>17</v>
      </c>
      <c r="B24" s="134"/>
      <c r="C24" s="28"/>
      <c r="D24" s="28"/>
      <c r="E24" s="28"/>
      <c r="F24" s="48"/>
      <c r="G24" s="28"/>
      <c r="H24" s="28"/>
      <c r="I24" s="96">
        <f t="shared" si="1"/>
        <v>0</v>
      </c>
      <c r="J24" s="44"/>
      <c r="K24" s="20"/>
      <c r="L24" s="20"/>
      <c r="M24" s="21"/>
    </row>
    <row r="25" spans="1:17" ht="15" customHeight="1">
      <c r="A25" s="14"/>
      <c r="B25" s="45" t="s">
        <v>18</v>
      </c>
      <c r="C25" s="28">
        <v>621229</v>
      </c>
      <c r="D25" s="28">
        <v>180023</v>
      </c>
      <c r="E25" s="28">
        <v>92350</v>
      </c>
      <c r="F25" s="54">
        <v>51468</v>
      </c>
      <c r="G25" s="28">
        <v>58807</v>
      </c>
      <c r="H25" s="28">
        <v>57235</v>
      </c>
      <c r="I25" s="96">
        <f t="shared" si="1"/>
        <v>1061112</v>
      </c>
      <c r="J25" s="44">
        <v>1195450.24</v>
      </c>
      <c r="K25" s="20"/>
      <c r="L25" s="20"/>
      <c r="M25" s="21"/>
    </row>
    <row r="26" spans="1:17" ht="15" customHeight="1">
      <c r="A26" s="14"/>
      <c r="B26" s="45" t="s">
        <v>19</v>
      </c>
      <c r="C26" s="28">
        <v>215172</v>
      </c>
      <c r="D26" s="28">
        <v>58539</v>
      </c>
      <c r="E26" s="28">
        <v>30174</v>
      </c>
      <c r="F26" s="54">
        <v>16648</v>
      </c>
      <c r="G26" s="28">
        <v>19192</v>
      </c>
      <c r="H26" s="28">
        <v>18444</v>
      </c>
      <c r="I26" s="96">
        <f t="shared" si="1"/>
        <v>358169</v>
      </c>
      <c r="J26" s="44">
        <v>390613.19</v>
      </c>
      <c r="K26" s="20"/>
      <c r="L26" s="20"/>
      <c r="M26" s="21"/>
    </row>
    <row r="27" spans="1:17" ht="15" customHeight="1">
      <c r="A27" s="14"/>
      <c r="B27" s="45" t="s">
        <v>20</v>
      </c>
      <c r="C27" s="28">
        <v>36871</v>
      </c>
      <c r="D27" s="28">
        <v>11163</v>
      </c>
      <c r="E27" s="28">
        <v>5568</v>
      </c>
      <c r="F27" s="54">
        <v>3123</v>
      </c>
      <c r="G27" s="28">
        <v>3517</v>
      </c>
      <c r="H27" s="28">
        <v>3526</v>
      </c>
      <c r="I27" s="96">
        <f t="shared" si="1"/>
        <v>63768</v>
      </c>
      <c r="J27" s="44">
        <v>78667.41</v>
      </c>
      <c r="K27" s="20"/>
      <c r="L27" s="20"/>
      <c r="M27" s="21"/>
    </row>
    <row r="28" spans="1:17" ht="15" customHeight="1">
      <c r="A28" s="14"/>
      <c r="B28" s="45" t="s">
        <v>21</v>
      </c>
      <c r="C28" s="28"/>
      <c r="D28" s="28"/>
      <c r="E28" s="28"/>
      <c r="F28" s="54"/>
      <c r="G28" s="28"/>
      <c r="H28" s="28"/>
      <c r="I28" s="96">
        <f t="shared" si="1"/>
        <v>0</v>
      </c>
      <c r="J28" s="44"/>
      <c r="K28" s="20"/>
      <c r="L28" s="20"/>
      <c r="M28" s="21"/>
    </row>
    <row r="29" spans="1:17" ht="14.25" customHeight="1">
      <c r="A29" s="14"/>
      <c r="B29" s="45" t="s">
        <v>22</v>
      </c>
      <c r="C29" s="28">
        <v>20018</v>
      </c>
      <c r="D29" s="28">
        <v>3910</v>
      </c>
      <c r="E29" s="28">
        <v>2631</v>
      </c>
      <c r="F29" s="54">
        <v>1713</v>
      </c>
      <c r="G29" s="28">
        <f>1939+9759+40000-125</f>
        <v>51573</v>
      </c>
      <c r="H29" s="28">
        <v>2557</v>
      </c>
      <c r="I29" s="96">
        <f>SUM(C29:H29)</f>
        <v>82402</v>
      </c>
      <c r="J29" s="46">
        <v>8677.08</v>
      </c>
      <c r="K29" s="67"/>
      <c r="L29" s="67"/>
      <c r="M29" s="67"/>
      <c r="N29" s="67"/>
      <c r="O29" s="67"/>
      <c r="P29" s="67"/>
      <c r="Q29" s="67"/>
    </row>
    <row r="30" spans="1:17" ht="4.5" customHeight="1">
      <c r="A30" s="14"/>
      <c r="B30" s="34"/>
      <c r="C30" s="28"/>
      <c r="D30" s="28"/>
      <c r="E30" s="28"/>
      <c r="F30" s="48"/>
      <c r="G30" s="28"/>
      <c r="H30" s="28"/>
      <c r="I30" s="96"/>
      <c r="J30" s="46"/>
      <c r="K30" s="67"/>
      <c r="L30" s="67"/>
      <c r="M30" s="68"/>
      <c r="N30" s="67"/>
      <c r="O30" s="67"/>
      <c r="P30" s="67"/>
    </row>
    <row r="31" spans="1:17" ht="18.75" customHeight="1">
      <c r="A31" s="134" t="s">
        <v>23</v>
      </c>
      <c r="B31" s="134"/>
      <c r="C31" s="28"/>
      <c r="D31" s="28"/>
      <c r="E31" s="28"/>
      <c r="F31" s="48"/>
      <c r="G31" s="28"/>
      <c r="H31" s="28"/>
      <c r="I31" s="96">
        <f t="shared" si="1"/>
        <v>0</v>
      </c>
      <c r="J31" s="46"/>
      <c r="K31" s="69"/>
      <c r="L31" s="69"/>
      <c r="M31" s="69"/>
      <c r="N31" s="69"/>
      <c r="O31" s="69"/>
      <c r="P31" s="69"/>
    </row>
    <row r="32" spans="1:17" ht="11.25" customHeight="1">
      <c r="A32" s="22"/>
      <c r="B32" s="45" t="s">
        <v>24</v>
      </c>
      <c r="C32" s="23"/>
      <c r="D32" s="23"/>
      <c r="E32" s="23"/>
      <c r="F32" s="56"/>
      <c r="G32" s="23"/>
      <c r="H32" s="23"/>
      <c r="I32" s="96">
        <f t="shared" si="1"/>
        <v>0</v>
      </c>
      <c r="J32" s="46">
        <v>1264.74</v>
      </c>
      <c r="P32" s="20"/>
    </row>
    <row r="33" spans="1:16" ht="12.75" customHeight="1">
      <c r="A33" s="22"/>
      <c r="B33" s="45" t="s">
        <v>25</v>
      </c>
      <c r="C33" s="23">
        <v>9548</v>
      </c>
      <c r="D33" s="23">
        <v>1230</v>
      </c>
      <c r="E33" s="23">
        <v>536</v>
      </c>
      <c r="F33" s="56">
        <v>91</v>
      </c>
      <c r="G33" s="23">
        <v>657</v>
      </c>
      <c r="H33" s="23">
        <v>355</v>
      </c>
      <c r="I33" s="96">
        <f t="shared" si="1"/>
        <v>12417</v>
      </c>
      <c r="J33" s="46">
        <v>7193.51</v>
      </c>
      <c r="P33" s="65"/>
    </row>
    <row r="34" spans="1:16" ht="12.75" customHeight="1">
      <c r="A34" s="22"/>
      <c r="B34" s="45" t="s">
        <v>26</v>
      </c>
      <c r="C34" s="23"/>
      <c r="D34" s="23"/>
      <c r="E34" s="23"/>
      <c r="F34" s="56"/>
      <c r="G34" s="23"/>
      <c r="H34" s="23"/>
      <c r="I34" s="96">
        <f t="shared" si="1"/>
        <v>0</v>
      </c>
      <c r="J34" s="46"/>
    </row>
    <row r="35" spans="1:16" s="61" customFormat="1" ht="25.5" customHeight="1">
      <c r="A35" s="57"/>
      <c r="B35" s="58" t="s">
        <v>27</v>
      </c>
      <c r="C35" s="59"/>
      <c r="D35" s="59"/>
      <c r="E35" s="59"/>
      <c r="F35" s="60"/>
      <c r="G35" s="59"/>
      <c r="H35" s="59"/>
      <c r="I35" s="131">
        <f t="shared" si="1"/>
        <v>0</v>
      </c>
      <c r="J35" s="46"/>
    </row>
    <row r="36" spans="1:16" s="61" customFormat="1" ht="24" customHeight="1">
      <c r="A36" s="186" t="s">
        <v>28</v>
      </c>
      <c r="B36" s="186"/>
      <c r="C36" s="62"/>
      <c r="D36" s="62"/>
      <c r="E36" s="62"/>
      <c r="F36" s="63"/>
      <c r="G36" s="62"/>
      <c r="H36" s="62"/>
      <c r="I36" s="131">
        <f t="shared" si="1"/>
        <v>0</v>
      </c>
      <c r="J36" s="46"/>
    </row>
    <row r="37" spans="1:16" ht="12" customHeight="1">
      <c r="A37" s="134" t="s">
        <v>29</v>
      </c>
      <c r="B37" s="134"/>
      <c r="C37" s="28"/>
      <c r="D37" s="28"/>
      <c r="E37" s="28"/>
      <c r="F37" s="48"/>
      <c r="G37" s="28"/>
      <c r="H37" s="28"/>
      <c r="I37" s="96">
        <f t="shared" si="1"/>
        <v>0</v>
      </c>
      <c r="J37" s="46"/>
    </row>
    <row r="38" spans="1:16" ht="12" customHeight="1">
      <c r="A38" s="134" t="s">
        <v>30</v>
      </c>
      <c r="B38" s="134"/>
      <c r="C38" s="28"/>
      <c r="D38" s="28"/>
      <c r="E38" s="28"/>
      <c r="F38" s="48"/>
      <c r="G38" s="28"/>
      <c r="H38" s="28"/>
      <c r="I38" s="96">
        <f t="shared" si="1"/>
        <v>0</v>
      </c>
      <c r="J38" s="46"/>
    </row>
    <row r="39" spans="1:16" ht="12.75" customHeight="1">
      <c r="A39" s="134" t="s">
        <v>31</v>
      </c>
      <c r="B39" s="134"/>
      <c r="C39" s="28">
        <v>4495</v>
      </c>
      <c r="D39" s="9">
        <v>2589</v>
      </c>
      <c r="E39" s="76">
        <v>1128</v>
      </c>
      <c r="F39" s="48">
        <v>191</v>
      </c>
      <c r="G39" s="76">
        <v>1382</v>
      </c>
      <c r="H39" s="76">
        <v>747</v>
      </c>
      <c r="I39" s="96">
        <f t="shared" si="1"/>
        <v>10532</v>
      </c>
      <c r="J39" s="47">
        <v>20577.080000000002</v>
      </c>
      <c r="K39" s="8"/>
    </row>
    <row r="40" spans="1:16" ht="15.75" customHeight="1">
      <c r="A40" s="144" t="s">
        <v>32</v>
      </c>
      <c r="B40" s="144"/>
      <c r="C40" s="3">
        <f>SUM(C13:C39)</f>
        <v>995254</v>
      </c>
      <c r="D40" s="1">
        <f t="shared" ref="D40:H40" si="2">SUM(D13:D39)</f>
        <v>332354</v>
      </c>
      <c r="E40" s="3">
        <f t="shared" si="2"/>
        <v>141466</v>
      </c>
      <c r="F40" s="78">
        <f t="shared" si="2"/>
        <v>75308</v>
      </c>
      <c r="G40" s="80">
        <f t="shared" si="2"/>
        <v>178458</v>
      </c>
      <c r="H40" s="3">
        <f t="shared" si="2"/>
        <v>105514</v>
      </c>
      <c r="I40" s="3">
        <f>SUM(I13:I39)</f>
        <v>1828354</v>
      </c>
      <c r="J40" s="4">
        <f>SUM(J13:J39)</f>
        <v>1791280.09</v>
      </c>
      <c r="K40" s="8"/>
    </row>
    <row r="41" spans="1:16" ht="16.5" customHeight="1">
      <c r="A41" s="144" t="s">
        <v>33</v>
      </c>
      <c r="B41" s="144"/>
      <c r="C41" s="3">
        <f>C11-C40</f>
        <v>-138784</v>
      </c>
      <c r="D41" s="1">
        <f t="shared" ref="D41:H41" si="3">D11-D40</f>
        <v>131222</v>
      </c>
      <c r="E41" s="3">
        <f t="shared" si="3"/>
        <v>61728</v>
      </c>
      <c r="F41" s="78">
        <f t="shared" si="3"/>
        <v>-41484</v>
      </c>
      <c r="G41" s="80">
        <f t="shared" si="3"/>
        <v>68287</v>
      </c>
      <c r="H41" s="3">
        <f t="shared" si="3"/>
        <v>28610</v>
      </c>
      <c r="I41" s="3">
        <f>I11-I40</f>
        <v>109579</v>
      </c>
      <c r="J41" s="4">
        <f>J11-J40</f>
        <v>-45787.680000000168</v>
      </c>
    </row>
    <row r="42" spans="1:16" ht="15.75" customHeight="1">
      <c r="A42" s="182" t="s">
        <v>34</v>
      </c>
      <c r="B42" s="182"/>
      <c r="C42" s="4"/>
      <c r="D42" s="116"/>
      <c r="E42" s="4"/>
      <c r="F42" s="86"/>
      <c r="G42" s="99"/>
      <c r="H42" s="4"/>
      <c r="I42" s="97"/>
      <c r="J42" s="35"/>
    </row>
    <row r="43" spans="1:16" ht="15.75" customHeight="1">
      <c r="A43" s="146" t="s">
        <v>35</v>
      </c>
      <c r="B43" s="146"/>
      <c r="C43" s="23"/>
      <c r="D43" s="23"/>
      <c r="E43" s="23"/>
      <c r="F43" s="23"/>
      <c r="G43" s="23"/>
      <c r="H43" s="23"/>
      <c r="I43" s="23">
        <f t="shared" ref="I43:I50" si="4">SUM(C43:H43)</f>
        <v>0</v>
      </c>
      <c r="J43" s="49"/>
    </row>
    <row r="44" spans="1:16" ht="13.5" customHeight="1">
      <c r="A44" s="146" t="s">
        <v>37</v>
      </c>
      <c r="B44" s="146"/>
      <c r="C44" s="23"/>
      <c r="D44" s="23"/>
      <c r="E44" s="23"/>
      <c r="F44" s="23"/>
      <c r="G44" s="23"/>
      <c r="H44" s="23"/>
      <c r="I44" s="23">
        <f t="shared" si="4"/>
        <v>0</v>
      </c>
      <c r="J44" s="44"/>
    </row>
    <row r="45" spans="1:16">
      <c r="A45" s="146" t="s">
        <v>38</v>
      </c>
      <c r="B45" s="146"/>
      <c r="C45" s="23"/>
      <c r="D45" s="23"/>
      <c r="E45" s="23"/>
      <c r="F45" s="23"/>
      <c r="G45" s="23"/>
      <c r="H45" s="23"/>
      <c r="I45" s="23">
        <f t="shared" si="4"/>
        <v>0</v>
      </c>
      <c r="J45" s="44"/>
    </row>
    <row r="46" spans="1:16" ht="11.25" customHeight="1">
      <c r="A46" s="15"/>
      <c r="B46" s="112" t="s">
        <v>39</v>
      </c>
      <c r="C46" s="23">
        <v>4</v>
      </c>
      <c r="D46" s="23">
        <v>3</v>
      </c>
      <c r="E46" s="23">
        <v>1</v>
      </c>
      <c r="F46" s="23">
        <v>0</v>
      </c>
      <c r="G46" s="23">
        <v>1</v>
      </c>
      <c r="H46" s="23">
        <v>1</v>
      </c>
      <c r="I46" s="23">
        <f t="shared" si="4"/>
        <v>10</v>
      </c>
      <c r="J46" s="46">
        <v>36373.75</v>
      </c>
    </row>
    <row r="47" spans="1:16" ht="12.75" customHeight="1">
      <c r="A47" s="15"/>
      <c r="B47" s="112" t="s">
        <v>40</v>
      </c>
      <c r="C47" s="23"/>
      <c r="D47" s="23"/>
      <c r="E47" s="23"/>
      <c r="F47" s="23"/>
      <c r="G47" s="23"/>
      <c r="H47" s="23"/>
      <c r="I47" s="23">
        <f t="shared" si="4"/>
        <v>0</v>
      </c>
      <c r="J47" s="46">
        <v>1906.25</v>
      </c>
    </row>
    <row r="48" spans="1:16" ht="11.25" customHeight="1">
      <c r="A48" s="15"/>
      <c r="B48" s="112" t="s">
        <v>36</v>
      </c>
      <c r="C48" s="23">
        <v>197</v>
      </c>
      <c r="D48" s="23">
        <v>114</v>
      </c>
      <c r="E48" s="23">
        <v>49</v>
      </c>
      <c r="F48" s="23">
        <v>8</v>
      </c>
      <c r="G48" s="23">
        <v>61</v>
      </c>
      <c r="H48" s="23">
        <v>33</v>
      </c>
      <c r="I48" s="23">
        <f t="shared" si="4"/>
        <v>462</v>
      </c>
      <c r="J48" s="46"/>
    </row>
    <row r="49" spans="1:10" ht="13.5" customHeight="1">
      <c r="A49" s="134" t="s">
        <v>41</v>
      </c>
      <c r="B49" s="134"/>
      <c r="C49" s="23"/>
      <c r="D49" s="23"/>
      <c r="E49" s="23"/>
      <c r="F49" s="23"/>
      <c r="G49" s="23"/>
      <c r="H49" s="23"/>
      <c r="I49" s="23">
        <f t="shared" si="4"/>
        <v>0</v>
      </c>
      <c r="J49" s="50"/>
    </row>
    <row r="50" spans="1:10" ht="15" customHeight="1">
      <c r="A50" s="144" t="s">
        <v>42</v>
      </c>
      <c r="B50" s="144"/>
      <c r="C50" s="3">
        <f>SUM(C45:C49)</f>
        <v>201</v>
      </c>
      <c r="D50" s="3">
        <f t="shared" ref="D50:H50" si="5">SUM(D45:D49)</f>
        <v>117</v>
      </c>
      <c r="E50" s="3">
        <f t="shared" si="5"/>
        <v>50</v>
      </c>
      <c r="F50" s="3">
        <f t="shared" si="5"/>
        <v>8</v>
      </c>
      <c r="G50" s="3">
        <f t="shared" si="5"/>
        <v>62</v>
      </c>
      <c r="H50" s="3">
        <f t="shared" si="5"/>
        <v>34</v>
      </c>
      <c r="I50" s="3">
        <f t="shared" si="4"/>
        <v>472</v>
      </c>
      <c r="J50" s="5">
        <f>J46+J47</f>
        <v>38280</v>
      </c>
    </row>
    <row r="51" spans="1:10">
      <c r="A51" s="182" t="s">
        <v>43</v>
      </c>
      <c r="B51" s="182"/>
      <c r="C51" s="4"/>
      <c r="D51" s="116"/>
      <c r="E51" s="4"/>
      <c r="F51" s="86"/>
      <c r="G51" s="99"/>
      <c r="H51" s="4"/>
      <c r="I51" s="97"/>
      <c r="J51" s="35"/>
    </row>
    <row r="52" spans="1:10" ht="12.75" customHeight="1">
      <c r="A52" s="134" t="s">
        <v>44</v>
      </c>
      <c r="B52" s="134"/>
      <c r="C52" s="33"/>
      <c r="D52" s="39"/>
      <c r="E52" s="33"/>
      <c r="F52" s="39"/>
      <c r="G52" s="33"/>
      <c r="H52" s="33"/>
      <c r="I52" s="96">
        <v>0</v>
      </c>
      <c r="J52" s="49"/>
    </row>
    <row r="53" spans="1:10" ht="12" customHeight="1">
      <c r="A53" s="134" t="s">
        <v>45</v>
      </c>
      <c r="B53" s="134"/>
      <c r="C53" s="28"/>
      <c r="D53" s="48"/>
      <c r="E53" s="28"/>
      <c r="F53" s="48"/>
      <c r="G53" s="28"/>
      <c r="H53" s="28"/>
      <c r="I53" s="96">
        <v>0</v>
      </c>
      <c r="J53" s="50"/>
    </row>
    <row r="54" spans="1:10">
      <c r="A54" s="182" t="s">
        <v>46</v>
      </c>
      <c r="B54" s="182"/>
      <c r="C54" s="4"/>
      <c r="D54" s="116"/>
      <c r="E54" s="4"/>
      <c r="F54" s="86"/>
      <c r="G54" s="99"/>
      <c r="H54" s="4"/>
      <c r="I54" s="97">
        <v>0</v>
      </c>
      <c r="J54" s="51"/>
    </row>
    <row r="55" spans="1:10" ht="21.75" customHeight="1">
      <c r="A55" s="144" t="s">
        <v>47</v>
      </c>
      <c r="B55" s="144"/>
      <c r="C55" s="2">
        <f t="shared" ref="C55:H55" si="6">C41-C50</f>
        <v>-138985</v>
      </c>
      <c r="D55" s="2">
        <f t="shared" si="6"/>
        <v>131105</v>
      </c>
      <c r="E55" s="2">
        <f t="shared" si="6"/>
        <v>61678</v>
      </c>
      <c r="F55" s="78">
        <f t="shared" si="6"/>
        <v>-41492</v>
      </c>
      <c r="G55" s="80">
        <f t="shared" si="6"/>
        <v>68225</v>
      </c>
      <c r="H55" s="2">
        <f t="shared" si="6"/>
        <v>28576</v>
      </c>
      <c r="I55" s="3">
        <f>I41-I50</f>
        <v>109107</v>
      </c>
      <c r="J55" s="4">
        <f>J41-J50</f>
        <v>-84067.680000000168</v>
      </c>
    </row>
    <row r="56" spans="1:10" ht="23.25" customHeight="1">
      <c r="A56" s="136" t="s">
        <v>48</v>
      </c>
      <c r="B56" s="184"/>
      <c r="C56" s="31"/>
      <c r="D56" s="52"/>
      <c r="E56" s="31"/>
      <c r="F56" s="52"/>
      <c r="G56" s="77"/>
      <c r="H56" s="31"/>
      <c r="I56" s="119">
        <v>0</v>
      </c>
      <c r="J56" s="49"/>
    </row>
    <row r="57" spans="1:10" ht="10.5" hidden="1" customHeight="1">
      <c r="A57" s="14"/>
      <c r="B57" s="26" t="s">
        <v>49</v>
      </c>
      <c r="C57" s="28"/>
      <c r="D57" s="48"/>
      <c r="E57" s="28"/>
      <c r="F57" s="48"/>
      <c r="G57" s="28"/>
      <c r="H57" s="28"/>
      <c r="I57" s="96">
        <v>0</v>
      </c>
      <c r="J57" s="50"/>
    </row>
    <row r="58" spans="1:10" ht="24" customHeight="1">
      <c r="A58" s="144" t="s">
        <v>50</v>
      </c>
      <c r="B58" s="144"/>
      <c r="C58" s="3">
        <f>C55</f>
        <v>-138985</v>
      </c>
      <c r="D58" s="3">
        <f t="shared" ref="D58:I58" si="7">D55</f>
        <v>131105</v>
      </c>
      <c r="E58" s="3">
        <f t="shared" si="7"/>
        <v>61678</v>
      </c>
      <c r="F58" s="79">
        <f t="shared" si="7"/>
        <v>-41492</v>
      </c>
      <c r="G58" s="80">
        <f t="shared" si="7"/>
        <v>68225</v>
      </c>
      <c r="H58" s="3">
        <f t="shared" si="7"/>
        <v>28576</v>
      </c>
      <c r="I58" s="3">
        <f t="shared" si="7"/>
        <v>109107</v>
      </c>
      <c r="J58" s="4">
        <f>J55</f>
        <v>-84067.680000000168</v>
      </c>
    </row>
    <row r="59" spans="1:10">
      <c r="A59" s="53"/>
      <c r="B59" s="53"/>
      <c r="J59" s="35"/>
    </row>
    <row r="60" spans="1:10">
      <c r="A60" s="53"/>
      <c r="B60" s="53"/>
      <c r="C60" s="8"/>
      <c r="D60" s="8"/>
      <c r="E60" s="8"/>
      <c r="F60" s="8"/>
      <c r="G60" s="8"/>
      <c r="H60" s="8"/>
      <c r="I60" s="8"/>
      <c r="J60" s="35"/>
    </row>
  </sheetData>
  <mergeCells count="42">
    <mergeCell ref="J5:J6"/>
    <mergeCell ref="C5:C6"/>
    <mergeCell ref="D5:D6"/>
    <mergeCell ref="E5:E6"/>
    <mergeCell ref="F5:F6"/>
    <mergeCell ref="G5:G6"/>
    <mergeCell ref="A56:B56"/>
    <mergeCell ref="A58:B58"/>
    <mergeCell ref="A51:B51"/>
    <mergeCell ref="A52:B52"/>
    <mergeCell ref="A53:B53"/>
    <mergeCell ref="A54:B54"/>
    <mergeCell ref="A55:B55"/>
    <mergeCell ref="A43:B43"/>
    <mergeCell ref="A44:B44"/>
    <mergeCell ref="A45:B45"/>
    <mergeCell ref="A49:B49"/>
    <mergeCell ref="A50:B50"/>
    <mergeCell ref="A38:B38"/>
    <mergeCell ref="A39:B39"/>
    <mergeCell ref="A40:B40"/>
    <mergeCell ref="A41:B41"/>
    <mergeCell ref="A42:B42"/>
    <mergeCell ref="A23:B23"/>
    <mergeCell ref="A24:B24"/>
    <mergeCell ref="A31:B31"/>
    <mergeCell ref="A36:B36"/>
    <mergeCell ref="A37:B37"/>
    <mergeCell ref="A9:B9"/>
    <mergeCell ref="A11:B11"/>
    <mergeCell ref="A12:B12"/>
    <mergeCell ref="A13:B13"/>
    <mergeCell ref="A14:B14"/>
    <mergeCell ref="A7:B7"/>
    <mergeCell ref="A8:B8"/>
    <mergeCell ref="C2:I2"/>
    <mergeCell ref="C4:I4"/>
    <mergeCell ref="A5:B6"/>
    <mergeCell ref="C3:I3"/>
    <mergeCell ref="H5:H6"/>
    <mergeCell ref="I5:I6"/>
    <mergeCell ref="A2:B4"/>
  </mergeCells>
  <pageMargins left="0.55118110236220474" right="0.19685039370078741" top="0.15748031496062992" bottom="0.19685039370078741" header="0.19685039370078741" footer="0.19685039370078741"/>
  <pageSetup paperSize="9" scale="71" orientation="landscape" r:id="rId1"/>
  <drawing r:id="rId2"/>
  <legacyDrawing r:id="rId3"/>
  <oleObjects>
    <mc:AlternateContent xmlns:mc="http://schemas.openxmlformats.org/markup-compatibility/2006">
      <mc:Choice Requires="x14">
        <oleObject progId="MSPhotoEd.3" shapeId="3073" r:id="rId4">
          <objectPr defaultSize="0" autoPict="0" r:id="rId5">
            <anchor moveWithCells="1" sizeWithCells="1">
              <from>
                <xdr:col>0</xdr:col>
                <xdr:colOff>180975</xdr:colOff>
                <xdr:row>1</xdr:row>
                <xdr:rowOff>57150</xdr:rowOff>
              </from>
              <to>
                <xdr:col>1</xdr:col>
                <xdr:colOff>790575</xdr:colOff>
                <xdr:row>3</xdr:row>
                <xdr:rowOff>219075</xdr:rowOff>
              </to>
            </anchor>
          </objectPr>
        </oleObject>
      </mc:Choice>
      <mc:Fallback>
        <oleObject progId="MSPhotoEd.3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458B4-A3D3-4B05-AB65-635753C5AC8A}">
  <dimension ref="A2:G70"/>
  <sheetViews>
    <sheetView tabSelected="1" topLeftCell="A4" zoomScale="110" zoomScaleNormal="110" workbookViewId="0">
      <selection activeCell="H19" sqref="H19"/>
    </sheetView>
  </sheetViews>
  <sheetFormatPr defaultColWidth="9.140625" defaultRowHeight="15"/>
  <cols>
    <col min="1" max="1" width="3.7109375" style="7" customWidth="1"/>
    <col min="2" max="2" width="3.85546875" style="7" customWidth="1"/>
    <col min="3" max="3" width="65.85546875" style="7" customWidth="1"/>
    <col min="4" max="4" width="30.42578125" style="7" customWidth="1"/>
    <col min="5" max="5" width="17.140625" style="132" customWidth="1"/>
    <col min="6" max="6" width="13.7109375" style="7" bestFit="1" customWidth="1"/>
    <col min="7" max="16384" width="9.140625" style="7"/>
  </cols>
  <sheetData>
    <row r="2" spans="1:6" ht="14.25" customHeight="1">
      <c r="B2" s="194"/>
      <c r="C2" s="194"/>
      <c r="D2" s="189" t="s">
        <v>51</v>
      </c>
    </row>
    <row r="3" spans="1:6" ht="13.5" customHeight="1">
      <c r="B3" s="194"/>
      <c r="C3" s="194"/>
      <c r="D3" s="189"/>
    </row>
    <row r="4" spans="1:6" ht="15" customHeight="1">
      <c r="B4" s="194"/>
      <c r="C4" s="194"/>
      <c r="D4" s="189" t="s">
        <v>87</v>
      </c>
    </row>
    <row r="5" spans="1:6" ht="18.75" customHeight="1">
      <c r="B5" s="194"/>
      <c r="C5" s="194"/>
      <c r="D5" s="189"/>
    </row>
    <row r="6" spans="1:6" ht="12.75" customHeight="1">
      <c r="B6" s="190" t="s">
        <v>1</v>
      </c>
      <c r="C6" s="190"/>
      <c r="D6" s="28"/>
    </row>
    <row r="7" spans="1:6">
      <c r="B7" s="136" t="s">
        <v>2</v>
      </c>
      <c r="C7" s="137"/>
      <c r="D7" s="81">
        <f>'Spazzamento e Verde pubblico'!F8+'Spazzamento e Verde pubblico'!G8+'Racconta differenz. e Impianti'!H8+'Settore Pulizia'!I8</f>
        <v>28666441.559999999</v>
      </c>
    </row>
    <row r="8" spans="1:6">
      <c r="B8" s="141" t="s">
        <v>78</v>
      </c>
      <c r="C8" s="145"/>
      <c r="D8" s="13"/>
    </row>
    <row r="9" spans="1:6" ht="14.25" customHeight="1">
      <c r="B9" s="138" t="s">
        <v>3</v>
      </c>
      <c r="C9" s="139"/>
      <c r="D9" s="13"/>
    </row>
    <row r="10" spans="1:6" ht="11.25" customHeight="1">
      <c r="B10" s="140" t="s">
        <v>4</v>
      </c>
      <c r="C10" s="141"/>
      <c r="D10" s="13">
        <f>'Spazzamento e Verde pubblico'!F10+'Spazzamento e Verde pubblico'!G10+'Racconta differenz. e Impianti'!H10+'Settore Pulizia'!I10</f>
        <v>1568185</v>
      </c>
    </row>
    <row r="11" spans="1:6" ht="26.25" customHeight="1">
      <c r="A11" s="75" t="s">
        <v>80</v>
      </c>
      <c r="B11" s="142" t="s">
        <v>74</v>
      </c>
      <c r="C11" s="143"/>
      <c r="D11" s="82">
        <f>3087227-D10+3+3538</f>
        <v>1522583</v>
      </c>
    </row>
    <row r="12" spans="1:6" ht="14.25" customHeight="1">
      <c r="B12" s="144" t="s">
        <v>6</v>
      </c>
      <c r="C12" s="144"/>
      <c r="D12" s="87">
        <f>SUM(D7:D11)</f>
        <v>31757209.559999999</v>
      </c>
      <c r="F12" s="8"/>
    </row>
    <row r="13" spans="1:6" ht="10.5" customHeight="1">
      <c r="B13" s="191" t="s">
        <v>7</v>
      </c>
      <c r="C13" s="191"/>
      <c r="D13" s="192"/>
      <c r="F13" s="8"/>
    </row>
    <row r="14" spans="1:6" ht="11.25" customHeight="1">
      <c r="B14" s="140" t="s">
        <v>8</v>
      </c>
      <c r="C14" s="141"/>
      <c r="D14" s="81">
        <f>'Spazzamento e Verde pubblico'!F13+'Spazzamento e Verde pubblico'!G13+'Racconta differenz. e Impianti'!H13+'Settore Pulizia'!I13</f>
        <v>1505076</v>
      </c>
      <c r="F14" s="65"/>
    </row>
    <row r="15" spans="1:6" ht="11.25" customHeight="1">
      <c r="B15" s="140" t="s">
        <v>9</v>
      </c>
      <c r="C15" s="141"/>
      <c r="D15" s="13"/>
    </row>
    <row r="16" spans="1:6" ht="9" customHeight="1">
      <c r="B16" s="15"/>
      <c r="C16" s="16" t="s">
        <v>10</v>
      </c>
      <c r="D16" s="17"/>
    </row>
    <row r="17" spans="2:7" ht="11.25" customHeight="1">
      <c r="B17" s="15"/>
      <c r="C17" s="18" t="s">
        <v>52</v>
      </c>
      <c r="D17" s="13">
        <f>'Spazzamento e Verde pubblico'!F16+'Spazzamento e Verde pubblico'!G16+'Racconta differenz. e Impianti'!H16+'Settore Pulizia'!I16</f>
        <v>1192537</v>
      </c>
    </row>
    <row r="18" spans="2:7" ht="11.25" customHeight="1">
      <c r="B18" s="15"/>
      <c r="C18" s="16" t="s">
        <v>11</v>
      </c>
      <c r="D18" s="13">
        <f>'Spazzamento e Verde pubblico'!F17+'Spazzamento e Verde pubblico'!G17+'Racconta differenz. e Impianti'!H17+'Settore Pulizia'!I17</f>
        <v>287910</v>
      </c>
    </row>
    <row r="19" spans="2:7" ht="11.25" customHeight="1">
      <c r="B19" s="15"/>
      <c r="C19" s="16" t="s">
        <v>12</v>
      </c>
      <c r="D19" s="13"/>
    </row>
    <row r="20" spans="2:7" ht="12" customHeight="1">
      <c r="B20" s="15"/>
      <c r="C20" s="16" t="s">
        <v>13</v>
      </c>
      <c r="D20" s="13"/>
    </row>
    <row r="21" spans="2:7" ht="9.75" customHeight="1">
      <c r="B21" s="15"/>
      <c r="C21" s="16" t="s">
        <v>14</v>
      </c>
      <c r="D21" s="13"/>
    </row>
    <row r="22" spans="2:7" ht="12.75" customHeight="1">
      <c r="B22" s="15"/>
      <c r="C22" s="16" t="s">
        <v>68</v>
      </c>
      <c r="D22" s="13">
        <f>'Spazzamento e Verde pubblico'!F21+'Spazzamento e Verde pubblico'!G21+'Racconta differenz. e Impianti'!H21+'Settore Pulizia'!I21</f>
        <v>740881</v>
      </c>
    </row>
    <row r="23" spans="2:7" ht="12.75" customHeight="1">
      <c r="B23" s="15"/>
      <c r="C23" s="16" t="s">
        <v>15</v>
      </c>
      <c r="D23" s="13">
        <f>'Spazzamento e Verde pubblico'!F22+'Spazzamento e Verde pubblico'!G22+'Racconta differenz. e Impianti'!H22+'Settore Pulizia'!I22</f>
        <v>4303620</v>
      </c>
    </row>
    <row r="24" spans="2:7" ht="11.25" customHeight="1">
      <c r="B24" s="134" t="s">
        <v>16</v>
      </c>
      <c r="C24" s="135"/>
      <c r="D24" s="13">
        <f>'Spazzamento e Verde pubblico'!F23+'Spazzamento e Verde pubblico'!G23+'Racconta differenz. e Impianti'!H23+'Settore Pulizia'!I23</f>
        <v>1534824</v>
      </c>
      <c r="F24" s="8"/>
    </row>
    <row r="25" spans="2:7" ht="9.75" customHeight="1">
      <c r="B25" s="134" t="s">
        <v>17</v>
      </c>
      <c r="C25" s="135"/>
      <c r="D25" s="13"/>
    </row>
    <row r="26" spans="2:7" ht="11.25" customHeight="1">
      <c r="B26" s="14"/>
      <c r="C26" s="19" t="s">
        <v>18</v>
      </c>
      <c r="D26" s="13">
        <f>'Spazzamento e Verde pubblico'!F25+'Spazzamento e Verde pubblico'!G25+'Racconta differenz. e Impianti'!H25+'Settore Pulizia'!I25</f>
        <v>14150488</v>
      </c>
      <c r="F26" s="8"/>
    </row>
    <row r="27" spans="2:7" ht="10.5" customHeight="1">
      <c r="B27" s="14"/>
      <c r="C27" s="19" t="s">
        <v>19</v>
      </c>
      <c r="D27" s="13">
        <f>'Spazzamento e Verde pubblico'!F26+'Spazzamento e Verde pubblico'!G26+'Racconta differenz. e Impianti'!H26+'Settore Pulizia'!I26</f>
        <v>4765695</v>
      </c>
      <c r="F27" s="8"/>
      <c r="G27" s="8"/>
    </row>
    <row r="28" spans="2:7" ht="12" customHeight="1">
      <c r="B28" s="14"/>
      <c r="C28" s="19" t="s">
        <v>20</v>
      </c>
      <c r="D28" s="13">
        <f>'Spazzamento e Verde pubblico'!F27+'Spazzamento e Verde pubblico'!G27+'Racconta differenz. e Impianti'!H27+'Settore Pulizia'!I27</f>
        <v>853362</v>
      </c>
      <c r="F28" s="8"/>
    </row>
    <row r="29" spans="2:7" ht="12" customHeight="1">
      <c r="B29" s="14"/>
      <c r="C29" s="19" t="s">
        <v>21</v>
      </c>
      <c r="D29" s="13">
        <v>0</v>
      </c>
    </row>
    <row r="30" spans="2:7" ht="9.75" customHeight="1">
      <c r="B30" s="14"/>
      <c r="C30" s="19" t="s">
        <v>22</v>
      </c>
      <c r="D30" s="13">
        <f>'Spazzamento e Verde pubblico'!F29+'Spazzamento e Verde pubblico'!G29+'Racconta differenz. e Impianti'!H29+'Settore Pulizia'!I29</f>
        <v>1107327</v>
      </c>
      <c r="F30" s="8"/>
    </row>
    <row r="31" spans="2:7" ht="3" hidden="1" customHeight="1">
      <c r="B31" s="14"/>
      <c r="C31" s="19"/>
      <c r="D31" s="13"/>
    </row>
    <row r="32" spans="2:7" ht="11.25" customHeight="1">
      <c r="B32" s="14"/>
      <c r="C32" s="66" t="s">
        <v>69</v>
      </c>
      <c r="D32" s="71">
        <f>SUM(D26:D30)</f>
        <v>20876872</v>
      </c>
      <c r="F32" s="8"/>
    </row>
    <row r="33" spans="1:6" ht="10.5" customHeight="1">
      <c r="B33" s="134" t="s">
        <v>23</v>
      </c>
      <c r="C33" s="135"/>
      <c r="D33" s="13"/>
    </row>
    <row r="34" spans="1:6" ht="10.5" customHeight="1">
      <c r="B34" s="22"/>
      <c r="C34" s="19" t="s">
        <v>24</v>
      </c>
      <c r="D34" s="13">
        <f>'Spazzamento e Verde pubblico'!F31+'Spazzamento e Verde pubblico'!G31+'Racconta differenz. e Impianti'!H32+'Settore Pulizia'!I32</f>
        <v>82689</v>
      </c>
    </row>
    <row r="35" spans="1:6" ht="11.25" customHeight="1">
      <c r="B35" s="22"/>
      <c r="C35" s="19" t="s">
        <v>25</v>
      </c>
      <c r="D35" s="13">
        <f>'Spazzamento e Verde pubblico'!F33+'Spazzamento e Verde pubblico'!G33+'Racconta differenz. e Impianti'!H33+'Settore Pulizia'!I33</f>
        <v>848289</v>
      </c>
    </row>
    <row r="36" spans="1:6" ht="10.5" hidden="1" customHeight="1">
      <c r="B36" s="22"/>
      <c r="C36" s="19" t="s">
        <v>26</v>
      </c>
      <c r="D36" s="13"/>
    </row>
    <row r="37" spans="1:6" ht="10.5" hidden="1" customHeight="1">
      <c r="B37" s="22"/>
      <c r="C37" s="89" t="s">
        <v>76</v>
      </c>
      <c r="D37" s="13"/>
    </row>
    <row r="38" spans="1:6" ht="13.5" customHeight="1">
      <c r="A38" s="75" t="s">
        <v>80</v>
      </c>
      <c r="B38" s="134" t="s">
        <v>28</v>
      </c>
      <c r="C38" s="135"/>
      <c r="D38" s="13">
        <v>19954</v>
      </c>
    </row>
    <row r="39" spans="1:6" ht="11.25" customHeight="1">
      <c r="B39" s="134" t="s">
        <v>29</v>
      </c>
      <c r="C39" s="135"/>
      <c r="D39" s="13">
        <f>'Racconta differenz. e Impianti'!H37</f>
        <v>0</v>
      </c>
    </row>
    <row r="40" spans="1:6" ht="9.75" customHeight="1">
      <c r="A40" s="75"/>
      <c r="B40" s="146" t="s">
        <v>30</v>
      </c>
      <c r="C40" s="147"/>
      <c r="D40" s="72">
        <v>0</v>
      </c>
    </row>
    <row r="41" spans="1:6" ht="12.75" customHeight="1">
      <c r="B41" s="134" t="s">
        <v>31</v>
      </c>
      <c r="C41" s="135"/>
      <c r="D41" s="82">
        <f>'Spazzamento e Verde pubblico'!F39+'Spazzamento e Verde pubblico'!G39+'Racconta differenz. e Impianti'!H39+'Settore Pulizia'!I39</f>
        <v>169727</v>
      </c>
      <c r="F41" s="8"/>
    </row>
    <row r="42" spans="1:6" ht="11.25" customHeight="1">
      <c r="B42" s="144" t="s">
        <v>32</v>
      </c>
      <c r="C42" s="144"/>
      <c r="D42" s="83">
        <f>D14+D17+D18+D19+D20+D22+D21+D23+D24+D32+D33+D34+D35+D36+D37+D38+D39+D40+D41</f>
        <v>31562379</v>
      </c>
      <c r="F42" s="132"/>
    </row>
    <row r="43" spans="1:6" ht="11.25" customHeight="1">
      <c r="B43" s="144" t="s">
        <v>33</v>
      </c>
      <c r="C43" s="144"/>
      <c r="D43" s="6">
        <f>D12-D42</f>
        <v>194830.55999999866</v>
      </c>
    </row>
    <row r="44" spans="1:6" ht="11.25" customHeight="1">
      <c r="B44" s="191" t="s">
        <v>34</v>
      </c>
      <c r="C44" s="191"/>
      <c r="D44" s="193"/>
      <c r="F44" s="8"/>
    </row>
    <row r="45" spans="1:6" ht="12" customHeight="1">
      <c r="B45" s="134" t="s">
        <v>35</v>
      </c>
      <c r="C45" s="134"/>
      <c r="D45" s="13"/>
      <c r="E45" s="133"/>
    </row>
    <row r="46" spans="1:6" ht="11.25" customHeight="1">
      <c r="A46" s="75" t="s">
        <v>80</v>
      </c>
      <c r="B46" s="134" t="s">
        <v>37</v>
      </c>
      <c r="C46" s="134"/>
      <c r="D46" s="13">
        <v>7752</v>
      </c>
    </row>
    <row r="47" spans="1:6" ht="12.75" customHeight="1">
      <c r="B47" s="134" t="s">
        <v>38</v>
      </c>
      <c r="C47" s="134"/>
      <c r="D47" s="13"/>
    </row>
    <row r="48" spans="1:6" ht="10.5" customHeight="1">
      <c r="B48" s="14"/>
      <c r="C48" s="24" t="s">
        <v>39</v>
      </c>
      <c r="D48" s="13">
        <f>'Spazzamento e Verde pubblico'!F46+'Spazzamento e Verde pubblico'!G46+'Racconta differenz. e Impianti'!H46+'Settore Pulizia'!I46</f>
        <v>678</v>
      </c>
    </row>
    <row r="49" spans="1:6" ht="12" customHeight="1">
      <c r="B49" s="14"/>
      <c r="C49" s="24" t="s">
        <v>40</v>
      </c>
      <c r="D49" s="13">
        <f>'Spazzamento e Verde pubblico'!F47+'Spazzamento e Verde pubblico'!G47+'Racconta differenz. e Impianti'!H47+'Settore Pulizia'!I47</f>
        <v>44601</v>
      </c>
    </row>
    <row r="50" spans="1:6" ht="12" customHeight="1">
      <c r="B50" s="14"/>
      <c r="C50" s="25" t="s">
        <v>36</v>
      </c>
      <c r="D50" s="13">
        <f>'Spazzamento e Verde pubblico'!F48+'Spazzamento e Verde pubblico'!G48+'Racconta differenz. e Impianti'!H48+'Settore Pulizia'!I48</f>
        <v>6432</v>
      </c>
      <c r="F50" s="8"/>
    </row>
    <row r="51" spans="1:6" ht="8.25" hidden="1" customHeight="1">
      <c r="B51" s="134" t="s">
        <v>41</v>
      </c>
      <c r="C51" s="134"/>
      <c r="D51" s="13"/>
    </row>
    <row r="52" spans="1:6" ht="12.75" customHeight="1">
      <c r="B52" s="144" t="s">
        <v>42</v>
      </c>
      <c r="C52" s="144"/>
      <c r="D52" s="6">
        <f>D48+D49-D46+D50</f>
        <v>43959</v>
      </c>
    </row>
    <row r="53" spans="1:6" ht="12" customHeight="1">
      <c r="B53" s="191" t="s">
        <v>43</v>
      </c>
      <c r="C53" s="191"/>
      <c r="D53" s="193"/>
      <c r="F53" s="132"/>
    </row>
    <row r="54" spans="1:6" ht="9.75" hidden="1" customHeight="1">
      <c r="B54" s="134" t="s">
        <v>44</v>
      </c>
      <c r="C54" s="134"/>
      <c r="D54" s="13"/>
    </row>
    <row r="55" spans="1:6" ht="9" hidden="1" customHeight="1">
      <c r="B55" s="134" t="s">
        <v>45</v>
      </c>
      <c r="C55" s="134"/>
      <c r="D55" s="13"/>
    </row>
    <row r="56" spans="1:6" hidden="1">
      <c r="B56" s="144" t="s">
        <v>46</v>
      </c>
      <c r="C56" s="144"/>
      <c r="D56" s="84"/>
    </row>
    <row r="57" spans="1:6">
      <c r="B57" s="144" t="s">
        <v>47</v>
      </c>
      <c r="C57" s="144"/>
      <c r="D57" s="84">
        <f>D43-D52</f>
        <v>150871.55999999866</v>
      </c>
      <c r="F57" s="132"/>
    </row>
    <row r="58" spans="1:6" ht="10.5" customHeight="1">
      <c r="B58" s="148" t="s">
        <v>48</v>
      </c>
      <c r="C58" s="149"/>
      <c r="D58" s="12"/>
    </row>
    <row r="59" spans="1:6" ht="12.75" customHeight="1">
      <c r="A59" s="75" t="s">
        <v>80</v>
      </c>
      <c r="B59" s="90"/>
      <c r="C59" s="91" t="s">
        <v>49</v>
      </c>
      <c r="D59" s="72">
        <v>76824</v>
      </c>
    </row>
    <row r="60" spans="1:6" ht="12.75" customHeight="1">
      <c r="A60" s="75" t="s">
        <v>80</v>
      </c>
      <c r="B60" s="90"/>
      <c r="C60" s="91" t="s">
        <v>77</v>
      </c>
      <c r="D60" s="72">
        <v>6417</v>
      </c>
    </row>
    <row r="61" spans="1:6">
      <c r="B61" s="144" t="s">
        <v>50</v>
      </c>
      <c r="C61" s="144"/>
      <c r="D61" s="6">
        <f>D57-D59-D60</f>
        <v>67630.559999998659</v>
      </c>
    </row>
    <row r="62" spans="1:6">
      <c r="B62" s="92" t="s">
        <v>79</v>
      </c>
      <c r="D62" s="20"/>
    </row>
    <row r="63" spans="1:6">
      <c r="B63" s="74"/>
      <c r="D63" s="64"/>
    </row>
    <row r="64" spans="1:6">
      <c r="B64" s="74"/>
    </row>
    <row r="65" spans="2:4">
      <c r="B65" s="74"/>
      <c r="D65" s="8"/>
    </row>
    <row r="67" spans="2:4">
      <c r="D67" s="70"/>
    </row>
    <row r="68" spans="2:4">
      <c r="D68" s="8"/>
    </row>
    <row r="69" spans="2:4">
      <c r="D69" s="8"/>
    </row>
    <row r="70" spans="2:4">
      <c r="D70" s="8"/>
    </row>
  </sheetData>
  <mergeCells count="35">
    <mergeCell ref="D2:D3"/>
    <mergeCell ref="B2:C5"/>
    <mergeCell ref="B61:C61"/>
    <mergeCell ref="B53:C53"/>
    <mergeCell ref="B54:C54"/>
    <mergeCell ref="B55:C55"/>
    <mergeCell ref="B56:C56"/>
    <mergeCell ref="B57:C57"/>
    <mergeCell ref="B58:C58"/>
    <mergeCell ref="B52:C52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51:C51"/>
    <mergeCell ref="D4:D5"/>
    <mergeCell ref="B33:C33"/>
    <mergeCell ref="B6:C6"/>
    <mergeCell ref="B7:C7"/>
    <mergeCell ref="B9:C9"/>
    <mergeCell ref="B10:C10"/>
    <mergeCell ref="B11:C11"/>
    <mergeCell ref="B12:C12"/>
    <mergeCell ref="B13:C13"/>
    <mergeCell ref="B14:C14"/>
    <mergeCell ref="B15:C15"/>
    <mergeCell ref="B24:C24"/>
    <mergeCell ref="B25:C25"/>
    <mergeCell ref="B8:C8"/>
  </mergeCells>
  <pageMargins left="0.15748031496062992" right="0.19685039370078741" top="0.27" bottom="0.15748031496062992" header="0.15748031496062992" footer="0"/>
  <pageSetup paperSize="9" scale="90" orientation="landscape" r:id="rId1"/>
  <headerFooter>
    <oddFooter>&amp;R&amp;P</oddFooter>
  </headerFooter>
  <drawing r:id="rId2"/>
  <legacyDrawing r:id="rId3"/>
  <oleObjects>
    <mc:AlternateContent xmlns:mc="http://schemas.openxmlformats.org/markup-compatibility/2006">
      <mc:Choice Requires="x14">
        <oleObject progId="MSPhotoEd.3" shapeId="25601" r:id="rId4">
          <objectPr defaultSize="0" autoPict="0" r:id="rId5">
            <anchor moveWithCells="1" sizeWithCells="1">
              <from>
                <xdr:col>2</xdr:col>
                <xdr:colOff>19050</xdr:colOff>
                <xdr:row>1</xdr:row>
                <xdr:rowOff>66675</xdr:rowOff>
              </from>
              <to>
                <xdr:col>2</xdr:col>
                <xdr:colOff>981075</xdr:colOff>
                <xdr:row>4</xdr:row>
                <xdr:rowOff>104775</xdr:rowOff>
              </to>
            </anchor>
          </objectPr>
        </oleObject>
      </mc:Choice>
      <mc:Fallback>
        <oleObject progId="MSPhotoEd.3" shapeId="2560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Spazzamento e Verde pubblico</vt:lpstr>
      <vt:lpstr>Racconta differenz. e Impianti</vt:lpstr>
      <vt:lpstr>Settore Pulizia</vt:lpstr>
      <vt:lpstr>Riepilogo Conto Economico</vt:lpstr>
      <vt:lpstr>'Riepilogo Conto Economico'!Titoli_stampa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carmelafabiano</dc:creator>
  <cp:lastModifiedBy>utente</cp:lastModifiedBy>
  <cp:lastPrinted>2026-03-02T09:37:15Z</cp:lastPrinted>
  <dcterms:created xsi:type="dcterms:W3CDTF">2019-04-23T10:59:13Z</dcterms:created>
  <dcterms:modified xsi:type="dcterms:W3CDTF">2026-09-16T13:18:45Z</dcterms:modified>
</cp:coreProperties>
</file>